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T:\5. TESI UTILITIES\Cooperative Hydro Embrun\IRM 2020\Final Filing\"/>
    </mc:Choice>
  </mc:AlternateContent>
  <xr:revisionPtr revIDLastSave="0" documentId="13_ncr:1_{1742A4D3-83E2-473E-AD17-525DE202D191}" xr6:coauthVersionLast="44" xr6:coauthVersionMax="44" xr10:uidLastSave="{00000000-0000-0000-0000-000000000000}"/>
  <bookViews>
    <workbookView xWindow="-15" yWindow="0" windowWidth="28830" windowHeight="15585" tabRatio="855"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41" i="47" l="1"/>
  <c r="H142" i="47"/>
  <c r="H143" i="47"/>
  <c r="H144" i="47"/>
  <c r="H145" i="47"/>
  <c r="H146" i="47"/>
  <c r="C15" i="44"/>
  <c r="Q670" i="79" l="1"/>
  <c r="P670" i="79"/>
  <c r="O670" i="79"/>
  <c r="Q660" i="79"/>
  <c r="P660" i="79"/>
  <c r="O660" i="79"/>
  <c r="P657" i="79"/>
  <c r="Q657" i="79"/>
  <c r="O657" i="79"/>
  <c r="E670" i="79"/>
  <c r="F672" i="79"/>
  <c r="E660" i="79"/>
  <c r="F662" i="79"/>
  <c r="P27" i="85" l="1"/>
  <c r="P49" i="85" s="1"/>
  <c r="C28" i="85" s="1"/>
  <c r="K27" i="85"/>
  <c r="K49" i="85" s="1"/>
  <c r="C27" i="85" s="1"/>
  <c r="D28" i="85" l="1"/>
  <c r="F28" i="85" s="1"/>
  <c r="F39" i="85" s="1"/>
  <c r="I50" i="44" l="1"/>
  <c r="H50" i="44"/>
  <c r="G50" i="44"/>
  <c r="F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6" i="79" l="1"/>
  <c r="Y760" i="79"/>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8" i="79" l="1"/>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G17" i="45"/>
  <c r="F17" i="45"/>
  <c r="F23" i="45" s="1"/>
  <c r="E17" i="45"/>
  <c r="J30" i="45" l="1"/>
  <c r="J23" i="45"/>
  <c r="K23" i="45"/>
  <c r="C130" i="45" s="1"/>
  <c r="E30" i="45"/>
  <c r="E23"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P130" i="45" s="1"/>
  <c r="K72" i="45"/>
  <c r="K93" i="45"/>
  <c r="K86" i="45"/>
  <c r="K79" i="45"/>
  <c r="K107" i="45"/>
  <c r="O130" i="45" s="1"/>
  <c r="J65" i="45"/>
  <c r="K65" i="45"/>
  <c r="E58" i="45"/>
  <c r="F65" i="45"/>
  <c r="H37" i="45"/>
  <c r="H65" i="45"/>
  <c r="H30" i="45"/>
  <c r="I23" i="45"/>
  <c r="G58" i="45"/>
  <c r="G51" i="45"/>
  <c r="G44" i="45"/>
  <c r="G37" i="45"/>
  <c r="K58" i="45"/>
  <c r="K51" i="45"/>
  <c r="K30" i="45"/>
  <c r="K44" i="45"/>
  <c r="K37" i="45"/>
  <c r="H58" i="45"/>
  <c r="H44" i="45"/>
  <c r="H51" i="45"/>
  <c r="E51" i="45"/>
  <c r="E37" i="45"/>
  <c r="E44" i="45"/>
  <c r="I58" i="45"/>
  <c r="I44" i="45"/>
  <c r="I37" i="45"/>
  <c r="I51" i="45"/>
  <c r="F51" i="45"/>
  <c r="F44" i="45"/>
  <c r="F37" i="45"/>
  <c r="J58" i="45"/>
  <c r="J44" i="45"/>
  <c r="J37" i="45"/>
  <c r="J51" i="45"/>
  <c r="I30" i="45"/>
  <c r="F30" i="45"/>
  <c r="G23" i="45"/>
  <c r="G30"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AF516" i="46"/>
  <c r="H130" i="45"/>
  <c r="C133" i="45"/>
  <c r="Y1113" i="79" s="1"/>
  <c r="N130" i="45"/>
  <c r="AG258" i="46"/>
  <c r="AG259" i="46" s="1"/>
  <c r="AJ516" i="46"/>
  <c r="AJ520" i="46" s="1"/>
  <c r="AG387" i="46"/>
  <c r="AA381" i="79"/>
  <c r="AA382" i="79" s="1"/>
  <c r="AF258" i="46"/>
  <c r="Y258" i="46"/>
  <c r="Y259" i="46" s="1"/>
  <c r="E130" i="45"/>
  <c r="AK564" i="79" s="1"/>
  <c r="L130" i="45"/>
  <c r="AG516" i="46"/>
  <c r="AG520" i="46" s="1"/>
  <c r="AF130" i="46"/>
  <c r="AF131" i="46" s="1"/>
  <c r="K54" i="43" s="1"/>
  <c r="AG130" i="46"/>
  <c r="AG131" i="46" s="1"/>
  <c r="L54" i="43" s="1"/>
  <c r="AE198" i="79"/>
  <c r="AE202" i="79" s="1"/>
  <c r="F130" i="45"/>
  <c r="C132" i="45"/>
  <c r="M130" i="45"/>
  <c r="AH258" i="46"/>
  <c r="AI516" i="46"/>
  <c r="K130" i="45"/>
  <c r="AH516" i="46"/>
  <c r="AI387" i="46"/>
  <c r="AI389" i="46" s="1"/>
  <c r="D130" i="45"/>
  <c r="I130" i="45"/>
  <c r="J130" i="45"/>
  <c r="AF387" i="46"/>
  <c r="AH130" i="46"/>
  <c r="AH131" i="46" s="1"/>
  <c r="M54" i="43" s="1"/>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73" i="79" l="1"/>
  <c r="P73" i="43" s="1"/>
  <c r="Y522" i="46"/>
  <c r="D64" i="43" s="1"/>
  <c r="AD522" i="46"/>
  <c r="I64" i="43" s="1"/>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F70" i="43" s="1"/>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Y756" i="79" l="1"/>
  <c r="D75" i="43" s="1"/>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2"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M384" i="79" l="1"/>
  <c r="AM382" i="79"/>
  <c r="AM383" i="79"/>
  <c r="Y572" i="79"/>
  <c r="D72" i="43" s="1"/>
  <c r="R54" i="43"/>
  <c r="Z756" i="79"/>
  <c r="AM205" i="79"/>
  <c r="G104" i="43" s="1"/>
  <c r="AD572" i="79"/>
  <c r="I72" i="43" s="1"/>
  <c r="AJ572" i="79"/>
  <c r="O72" i="43" s="1"/>
  <c r="AM521" i="46"/>
  <c r="AM523" i="46" s="1"/>
  <c r="U31" i="47"/>
  <c r="R55" i="43"/>
  <c r="S85" i="43" s="1"/>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I104" i="43" s="1"/>
  <c r="AM392" i="46"/>
  <c r="E104" i="43" s="1"/>
  <c r="AM565" i="79"/>
  <c r="AM937" i="79"/>
  <c r="AM389" i="79"/>
  <c r="H104" i="43" s="1"/>
  <c r="AM569" i="79"/>
  <c r="AK391" i="46"/>
  <c r="P60" i="43" s="1"/>
  <c r="U47" i="47" s="1"/>
  <c r="AM386" i="79"/>
  <c r="AM385" i="79"/>
  <c r="AM570" i="79"/>
  <c r="AM931" i="79"/>
  <c r="AM933" i="79"/>
  <c r="AM1125" i="79"/>
  <c r="L104" i="43" s="1"/>
  <c r="AM936" i="79"/>
  <c r="AM755" i="79"/>
  <c r="AM939" i="79"/>
  <c r="AM938" i="79"/>
  <c r="AM757" i="79"/>
  <c r="J104" i="43" s="1"/>
  <c r="D103" i="43"/>
  <c r="C103" i="43"/>
  <c r="AB204" i="79"/>
  <c r="G66" i="43" s="1"/>
  <c r="L81" i="47"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O98" i="47"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E75" i="43"/>
  <c r="J94" i="43"/>
  <c r="L97" i="43"/>
  <c r="AL756" i="79"/>
  <c r="Q75" i="43" s="1"/>
  <c r="AF756" i="79"/>
  <c r="K75" i="43" s="1"/>
  <c r="AD940" i="79"/>
  <c r="I78" i="43" s="1"/>
  <c r="J95" i="43"/>
  <c r="I96"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R57" i="43" s="1"/>
  <c r="K27" i="47"/>
  <c r="E31" i="43" l="1"/>
  <c r="E29" i="43"/>
  <c r="E42" i="43"/>
  <c r="E32" i="43"/>
  <c r="U83" i="47"/>
  <c r="AM204" i="79"/>
  <c r="AM206" i="79" s="1"/>
  <c r="E30" i="43"/>
  <c r="H20"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E43"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F35" i="43"/>
  <c r="G35" i="43" s="1"/>
  <c r="D85" i="43" l="1"/>
  <c r="F29" i="43"/>
  <c r="F32" i="43"/>
  <c r="G32" i="43" s="1"/>
  <c r="W42" i="47"/>
  <c r="D105" i="43" s="1"/>
  <c r="K42" i="47"/>
  <c r="G29"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F85" i="43" l="1"/>
  <c r="R84" i="43"/>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<sst xmlns="http://schemas.openxmlformats.org/spreadsheetml/2006/main" count="2973" uniqueCount="742">
  <si>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</si>
  <si>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</si>
  <si>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</si>
  <si>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</si>
  <si>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</si>
  <si>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</si>
  <si>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</si>
  <si>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</si>
  <si>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</si>
  <si>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</si>
  <si>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</si>
  <si>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</si>
  <si>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</si>
  <si>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</si>
  <si>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</si>
  <si>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</si>
  <si>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</si>
  <si>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</si>
  <si>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</si>
  <si>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</si>
  <si>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</si>
  <si>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</si>
  <si>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</si>
  <si>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</si>
  <si>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</si>
  <si>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</si>
  <si>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</si>
  <si>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</si>
  <si>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</si>
  <si>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</si>
  <si>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</si>
  <si>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</si>
  <si>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</si>
  <si>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</si>
  <si>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</si>
  <si>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</si>
  <si>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</si>
  <si>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</si>
  <si>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</si>
  <si>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</si>
  <si>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</si>
  <si>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</si>
  <si>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</si>
  <si>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</si>
  <si>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</si>
  <si>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</si>
  <si>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</si>
  <si>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</si>
  <si>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</si>
  <si>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</si>
  <si>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</si>
  <si>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</si>
  <si>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</si>
  <si>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</si>
  <si>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</si>
  <si>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</si>
  <si>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</si>
  <si>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</si>
  <si>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</si>
  <si>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</si>
  <si>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</si>
  <si>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</si>
  <si>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</si>
  <si>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</si>
  <si>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</si>
  <si>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</si>
  <si>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</si>
  <si>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</si>
  <si>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</si>
  <si>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</si>
  <si>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</si>
  <si>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</si>
  <si>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</si>
  <si>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</si>
  <si>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</si>
  <si>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</si>
  <si>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</si>
  <si>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</si>
  <si>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</si>
  <si>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</si>
  <si>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</si>
  <si>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</si>
  <si>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</si>
  <si>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</si>
  <si>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</si>
  <si>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</si>
  <si>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</si>
  <si>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</si>
  <si>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</si>
  <si>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</si>
  <si>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</si>
  <si>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</si>
  <si>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</si>
  <si>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</si>
  <si>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</si>
  <si>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</si>
  <si>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</si>
  <si>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</si>
  <si>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</si>
  <si>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</si>
  <si>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</si>
  <si>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</si>
  <si>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</si>
  <si>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</si>
  <si>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</si>
  <si>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</si>
  <si>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</si>
  <si>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</si>
  <si>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</si>
  <si>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</si>
  <si>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</si>
  <si>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</si>
  <si>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</si>
  <si>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</si>
  <si>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</si>
  <si>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</si>
  <si>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</si>
  <si>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</si>
  <si>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</si>
  <si>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</si>
  <si>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</si>
  <si>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</si>
  <si>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</si>
  <si>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</si>
  <si>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</si>
  <si>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</si>
  <si>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</si>
  <si>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</si>
  <si>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</si>
  <si>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</si>
  <si>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</si>
  <si>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</si>
  <si>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</si>
  <si>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</si>
  <si>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</si>
  <si>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</si>
  <si>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</si>
  <si>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</si>
  <si>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</si>
  <si>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</si>
  <si>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</si>
  <si>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</si>
  <si>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</si>
  <si>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</si>
  <si>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</si>
  <si>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</si>
  <si>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</si>
  <si>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</si>
  <si>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</si>
  <si>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</si>
  <si>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</si>
  <si>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</si>
  <si>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</si>
  <si>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</si>
  <si>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</si>
  <si>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</si>
  <si>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</si>
  <si>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</si>
  <si>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</si>
  <si>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</si>
  <si>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</si>
  <si>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</si>
  <si>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</si>
  <si>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</si>
  <si>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</si>
  <si>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</si>
  <si>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</si>
  <si>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</si>
  <si>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</si>
  <si>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</si>
  <si>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</si>
  <si>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</si>
  <si>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</si>
  <si>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</si>
  <si>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</si>
  <si>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</si>
  <si>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</si>
  <si>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</si>
  <si>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</si>
  <si>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</si>
  <si>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</si>
  <si>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</si>
  <si>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</si>
  <si>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</si>
  <si>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</si>
  <si>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</si>
  <si>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</si>
  <si>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</si>
  <si>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</si>
  <si>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</si>
  <si>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</si>
  <si>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</si>
  <si>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</si>
  <si>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</si>
  <si>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</si>
  <si>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</si>
  <si>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</si>
  <si>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</si>
  <si>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</si>
  <si>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</si>
  <si>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</si>
  <si>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</si>
  <si>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</si>
  <si>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</si>
  <si>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</si>
  <si>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</si>
  <si>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</si>
  <si>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</si>
  <si>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</si>
  <si>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</si>
  <si>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</si>
  <si>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</si>
  <si>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</si>
  <si>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</si>
  <si>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</si>
  <si>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</si>
  <si>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</si>
  <si>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</si>
  <si>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</si>
  <si>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</si>
  <si>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</si>
  <si>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</si>
  <si>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</si>
  <si>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</si>
  <si>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</si>
  <si>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</si>
  <si>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</si>
  <si>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</si>
  <si>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</si>
  <si>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</si>
  <si>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</si>
  <si>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</si>
  <si>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</si>
  <si>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</si>
  <si>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</si>
  <si>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</si>
  <si>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</si>
  <si>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</si>
  <si>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</si>
  <si>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</si>
  <si>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</si>
  <si>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20XX COS/IRM Application</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</si>
  <si>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</si>
  <si>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</si>
  <si>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</si>
  <si>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</si>
  <si>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</si>
  <si>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</si>
  <si>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</si>
  <si>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</si>
  <si>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</si>
  <si>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</si>
  <si>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</si>
  <si>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</si>
  <si>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</si>
  <si>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</si>
  <si>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</si>
  <si>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</si>
  <si>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</si>
  <si>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</si>
  <si>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</si>
  <si>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</si>
  <si>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</si>
  <si>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</si>
  <si>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</si>
  <si>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</si>
  <si>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</si>
  <si>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</si>
  <si>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</si>
  <si>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</si>
  <si>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</si>
  <si>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</si>
  <si>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</si>
  <si>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</si>
  <si>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</si>
  <si>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</si>
  <si>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</si>
  <si>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</si>
  <si>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</si>
  <si>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</si>
  <si>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</si>
  <si>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</si>
  <si>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</si>
  <si>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</si>
  <si>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</si>
  <si>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</si>
  <si>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</si>
  <si>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</si>
  <si>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</si>
  <si>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</si>
  <si>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</si>
  <si>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</si>
  <si>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</si>
  <si>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</si>
  <si>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</si>
  <si>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</si>
  <si>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</si>
  <si>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</si>
  <si>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</si>
  <si>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</si>
  <si>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</si>
  <si>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</si>
  <si>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</si>
  <si>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</si>
  <si>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</si>
  <si>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</si>
  <si>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</si>
  <si>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</si>
  <si>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</si>
  <si>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</si>
  <si>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</si>
  <si>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</si>
  <si>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</si>
  <si>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</si>
  <si>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</si>
  <si>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</si>
  <si>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</si>
  <si>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</si>
  <si>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</si>
  <si>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</si>
  <si>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</si>
  <si>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</si>
  <si>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</si>
  <si>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</si>
  <si>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</si>
  <si>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</si>
  <si>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</si>
  <si>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</si>
  <si>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</si>
  <si>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</si>
  <si>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</si>
  <si>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</si>
  <si>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</si>
  <si>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</si>
  <si>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</si>
  <si>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</si>
  <si>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</si>
  <si>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</si>
  <si>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</si>
  <si>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</si>
  <si>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</si>
  <si>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</si>
  <si>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</si>
  <si>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</si>
  <si>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</si>
  <si>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</si>
  <si>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</si>
  <si>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</si>
  <si>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</si>
  <si>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</si>
  <si>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</si>
  <si>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</si>
  <si>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</si>
  <si>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</si>
  <si>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</si>
  <si>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</si>
  <si>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</si>
  <si>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</si>
  <si>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</si>
  <si>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</si>
  <si>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</si>
  <si>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</si>
  <si>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</si>
  <si>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</si>
  <si>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</si>
  <si>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</si>
  <si>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</si>
  <si>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</si>
  <si>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</si>
  <si>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</si>
  <si>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</si>
  <si>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</si>
  <si>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</si>
  <si>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</si>
  <si>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</si>
  <si>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</si>
  <si>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</si>
  <si>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</si>
  <si>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</si>
  <si>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</si>
  <si>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</si>
  <si>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</si>
  <si>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</si>
  <si>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</si>
  <si>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</si>
  <si>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</si>
  <si>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</si>
  <si>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</si>
  <si>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</si>
  <si>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</si>
  <si>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</si>
  <si>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</si>
  <si>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</si>
  <si>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</si>
  <si>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</si>
  <si>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</si>
  <si>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</si>
  <si>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</si>
  <si>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</si>
  <si>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</si>
  <si>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</si>
  <si>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</si>
  <si>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</si>
  <si>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</si>
  <si>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</si>
  <si>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</si>
  <si>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</si>
  <si>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</si>
  <si>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</si>
  <si>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</si>
  <si>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</si>
  <si>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</si>
  <si>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</si>
  <si>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</si>
  <si>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</si>
  <si>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</si>
  <si>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</si>
  <si>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</si>
  <si>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</si>
  <si>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</si>
  <si>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</si>
  <si>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</si>
  <si>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</si>
  <si>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</si>
  <si>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</si>
  <si>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</si>
  <si>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</si>
  <si>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</si>
  <si>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</si>
  <si>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</si>
  <si>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</si>
  <si>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</si>
  <si>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</si>
  <si>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</si>
  <si>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</si>
  <si>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</si>
  <si>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</si>
  <si>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</si>
  <si>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</si>
  <si>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</si>
  <si>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</si>
  <si>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</si>
  <si>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</si>
  <si>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</si>
  <si>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</si>
  <si>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</si>
  <si>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</si>
  <si>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</si>
  <si>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</si>
  <si>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</si>
  <si>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</si>
  <si>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</si>
  <si>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</si>
  <si>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</si>
  <si>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</si>
  <si>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</si>
  <si>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</si>
  <si>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</si>
  <si>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</si>
  <si>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</si>
  <si>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</si>
  <si>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</si>
  <si>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</si>
  <si>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</si>
  <si>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</si>
  <si>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</si>
  <si>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</si>
  <si>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</si>
  <si>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</si>
  <si>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</si>
  <si>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</si>
  <si>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</si>
  <si>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</si>
  <si>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</si>
  <si>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</si>
  <si>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</si>
  <si>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</si>
  <si>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</si>
  <si>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</si>
  <si>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</si>
  <si>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</si>
  <si>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</si>
  <si>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</si>
  <si>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</si>
  <si>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</si>
  <si>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</si>
  <si>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</si>
  <si>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</si>
  <si>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</si>
  <si>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</si>
  <si>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</si>
  <si>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</si>
  <si>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</si>
  <si>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</si>
  <si>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</si>
  <si>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</si>
  <si>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</si>
  <si>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</si>
  <si>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</si>
  <si>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</si>
  <si>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</si>
  <si>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</si>
  <si>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</si>
  <si>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</si>
  <si>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</si>
  <si>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</si>
  <si>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</si>
  <si>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</si>
  <si>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</si>
  <si>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</si>
  <si>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</si>
  <si>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</si>
  <si>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</si>
  <si>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</si>
  <si>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</si>
  <si>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</si>
  <si>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</si>
  <si>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</si>
  <si>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</si>
  <si>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</si>
  <si>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</si>
  <si>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</si>
  <si>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</si>
  <si>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</si>
  <si>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</si>
  <si>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</si>
  <si>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</si>
  <si>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</si>
  <si>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</si>
  <si>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</si>
  <si>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</si>
  <si>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</si>
  <si>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</si>
  <si>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</si>
  <si>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</si>
  <si>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</si>
  <si>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</si>
  <si>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</si>
  <si>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</si>
  <si>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</si>
  <si>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</si>
  <si>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</si>
  <si>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</si>
  <si>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</si>
  <si>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</si>
  <si>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</si>
  <si>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</si>
  <si>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</si>
  <si>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</si>
  <si>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</si>
  <si>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</si>
  <si>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</si>
  <si>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</si>
  <si>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</si>
  <si>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</si>
  <si>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</si>
  <si>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</si>
  <si>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</si>
  <si>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</si>
  <si>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</si>
  <si>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</si>
  <si>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</si>
  <si>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</si>
  <si>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</si>
  <si>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</si>
  <si>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</si>
  <si>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</si>
  <si>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</si>
  <si>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</si>
  <si>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</si>
  <si>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</si>
  <si>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</si>
  <si>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</si>
  <si>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</si>
  <si>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</si>
  <si>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</si>
  <si>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</si>
  <si>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</si>
  <si>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</si>
  <si>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</si>
  <si>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</si>
  <si>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</si>
  <si>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</si>
  <si>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</si>
  <si>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</si>
  <si>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</si>
  <si>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</si>
  <si>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</si>
  <si>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</si>
  <si>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</si>
  <si>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</si>
  <si>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</si>
  <si>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</si>
  <si>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</si>
  <si>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</si>
  <si>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</si>
  <si>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</si>
  <si>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</si>
  <si>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</si>
  <si>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</si>
  <si>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</si>
  <si>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</si>
  <si>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</si>
  <si>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</si>
  <si>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</si>
  <si>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</si>
  <si>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</si>
  <si>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</si>
  <si>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</si>
  <si>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</si>
  <si>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</si>
  <si>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</si>
  <si>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</si>
  <si>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</si>
  <si>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</si>
  <si>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</si>
  <si>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</si>
  <si>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</si>
  <si>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</si>
  <si>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</si>
  <si>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</si>
  <si>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</si>
  <si>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</si>
  <si>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</si>
  <si>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</si>
  <si>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</si>
  <si>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</si>
  <si>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</si>
  <si>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</si>
  <si>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</si>
  <si>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</si>
  <si>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</si>
  <si>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</si>
  <si>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</si>
  <si>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</si>
  <si>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</si>
  <si>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</si>
  <si>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</si>
  <si>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</si>
  <si>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</si>
  <si>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</si>
  <si>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</si>
  <si>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</si>
  <si>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</si>
  <si>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</si>
  <si>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</si>
  <si>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</si>
  <si>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</si>
  <si>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</si>
  <si>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</si>
  <si>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</si>
  <si>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</si>
  <si>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</si>
  <si>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</si>
  <si>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</si>
  <si>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</si>
  <si>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</si>
  <si>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</si>
  <si>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</si>
  <si>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</si>
  <si>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</si>
  <si>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</si>
  <si>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</si>
  <si>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</si>
  <si>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</si>
  <si>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</si>
  <si>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</si>
  <si>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</si>
  <si>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</si>
  <si>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</si>
  <si>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</si>
  <si>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</si>
  <si>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</si>
  <si>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</si>
  <si>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</si>
  <si>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</si>
  <si>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</si>
  <si>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</si>
  <si>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</si>
  <si>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</si>
  <si>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</si>
  <si>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</si>
  <si>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</si>
  <si>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</si>
  <si>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</si>
  <si>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</si>
  <si>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</si>
  <si>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</si>
  <si>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</si>
  <si>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</si>
  <si>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</si>
  <si>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</si>
  <si>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</si>
  <si>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</si>
  <si>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</si>
  <si>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</si>
  <si>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</si>
  <si>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</si>
  <si>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</si>
  <si>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</si>
  <si>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</si>
  <si>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</si>
  <si>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</si>
  <si>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</si>
  <si>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</si>
  <si>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</si>
  <si>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</si>
  <si>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</si>
  <si>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</si>
  <si>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</si>
  <si>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</si>
  <si>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</si>
  <si>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</si>
  <si>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</si>
  <si>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</si>
  <si>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</si>
  <si>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</si>
  <si>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</si>
  <si>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</si>
  <si>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</si>
  <si>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</si>
  <si>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</si>
  <si>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</si>
  <si>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</si>
  <si>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</si>
  <si>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2020 IRM Application</t>
  </si>
  <si>
    <t>2017-2018</t>
  </si>
  <si>
    <t>EB-2019-0028</t>
  </si>
  <si>
    <t>GS&gt;50-4999kW</t>
  </si>
  <si>
    <t>USL</t>
  </si>
  <si>
    <t xml:space="preserve">Street Lighting </t>
  </si>
  <si>
    <t>KW</t>
  </si>
  <si>
    <t>EB-2010-0077</t>
  </si>
  <si>
    <t>EB-2011-0164</t>
  </si>
  <si>
    <t>EB-2012-0117</t>
  </si>
  <si>
    <t>EB-2013-0122</t>
  </si>
  <si>
    <t>EB-2014-0066</t>
  </si>
  <si>
    <t>EB-2015-0063</t>
  </si>
  <si>
    <t>EB-2016-0065</t>
  </si>
  <si>
    <t>EB-2017-0035</t>
  </si>
  <si>
    <t>2018 Settlement Agreement P34/57</t>
  </si>
  <si>
    <t>Save on Energy Instant Discount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</si>
</sst>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7">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1"/>
      <color theme="0" tint="-0.14999847407452621"/>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rgb="FF92D050"/>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3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91" fillId="94" borderId="139" xfId="0" applyFont="1" applyFill="1" applyBorder="1" applyAlignment="1">
      <alignment horizontal="left" vertical="center"/>
    </xf>
    <xf numFmtId="3" fontId="45" fillId="2" borderId="0" xfId="0" applyNumberFormat="1" applyFont="1" applyFill="1" applyAlignment="1" applyProtection="1">
      <alignment horizontal="center" vertical="center"/>
      <protection locked="0"/>
    </xf>
    <xf numFmtId="0" fontId="91" fillId="95" borderId="0" xfId="0" applyFont="1" applyFill="1" applyBorder="1" applyAlignment="1" applyProtection="1">
      <alignment vertical="top" wrapText="1"/>
      <protection locked="0"/>
    </xf>
    <xf numFmtId="3" fontId="246" fillId="2" borderId="0"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60614" cy="2368082"/>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918" y="134471"/>
          <a:ext cx="18489082"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21516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87658"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171450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171450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376673"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7509665"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80" zoomScaleNormal="80" workbookViewId="0">
      <selection activeCell="C17" sqref="C1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61" t="s">
        <v>174</v>
      </c>
      <c r="C3" s="761"/>
    </row>
    <row r="4" spans="1:3" ht="11.25" customHeight="1"/>
    <row r="5" spans="1:3" s="30" customFormat="1" ht="25.5" customHeight="1">
      <c r="B5" s="60" t="s">
        <v>421</v>
      </c>
      <c r="C5" s="60" t="s">
        <v>173</v>
      </c>
    </row>
    <row r="6" spans="1:3" s="176" customFormat="1" ht="48" customHeight="1">
      <c r="A6" s="241"/>
      <c r="B6" s="618" t="s">
        <v>170</v>
      </c>
      <c r="C6" s="671" t="s">
        <v>603</v>
      </c>
    </row>
    <row r="7" spans="1:3" s="176" customFormat="1" ht="21" customHeight="1">
      <c r="A7" s="241"/>
      <c r="B7" s="612" t="s">
        <v>555</v>
      </c>
      <c r="C7" s="672" t="s">
        <v>616</v>
      </c>
    </row>
    <row r="8" spans="1:3" s="176" customFormat="1" ht="32.25" customHeight="1">
      <c r="B8" s="612" t="s">
        <v>368</v>
      </c>
      <c r="C8" s="673" t="s">
        <v>604</v>
      </c>
    </row>
    <row r="9" spans="1:3" s="176" customFormat="1" ht="27.75" customHeight="1">
      <c r="B9" s="612" t="s">
        <v>169</v>
      </c>
      <c r="C9" s="673" t="s">
        <v>605</v>
      </c>
    </row>
    <row r="10" spans="1:3" s="176" customFormat="1" ht="33" customHeight="1">
      <c r="B10" s="612" t="s">
        <v>601</v>
      </c>
      <c r="C10" s="672" t="s">
        <v>609</v>
      </c>
    </row>
    <row r="11" spans="1:3" s="176" customFormat="1" ht="26.25" customHeight="1">
      <c r="B11" s="627" t="s">
        <v>369</v>
      </c>
      <c r="C11" s="675" t="s">
        <v>606</v>
      </c>
    </row>
    <row r="12" spans="1:3" s="176" customFormat="1" ht="39.75" customHeight="1">
      <c r="B12" s="612" t="s">
        <v>370</v>
      </c>
      <c r="C12" s="673" t="s">
        <v>607</v>
      </c>
    </row>
    <row r="13" spans="1:3" s="176" customFormat="1" ht="18" customHeight="1">
      <c r="B13" s="612" t="s">
        <v>371</v>
      </c>
      <c r="C13" s="673" t="s">
        <v>608</v>
      </c>
    </row>
    <row r="14" spans="1:3" s="176" customFormat="1" ht="13.5" customHeight="1">
      <c r="B14" s="612"/>
      <c r="C14" s="674"/>
    </row>
    <row r="15" spans="1:3" s="176" customFormat="1" ht="18" customHeight="1">
      <c r="B15" s="612" t="s">
        <v>672</v>
      </c>
      <c r="C15" s="672" t="s">
        <v>670</v>
      </c>
    </row>
    <row r="16" spans="1:3" s="176" customFormat="1" ht="8.25" customHeight="1">
      <c r="B16" s="612"/>
      <c r="C16" s="674"/>
    </row>
    <row r="17" spans="2:3" s="176" customFormat="1" ht="33" customHeight="1">
      <c r="B17" s="676" t="s">
        <v>602</v>
      </c>
      <c r="C17" s="677" t="s">
        <v>671</v>
      </c>
    </row>
    <row r="18" spans="2:3" s="103" customFormat="1" ht="15.7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zoomScale="90" zoomScaleNormal="90" zoomScaleSheetLayoutView="80" zoomScalePageLayoutView="85" workbookViewId="0">
      <selection activeCell="F15" sqref="F15"/>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8" width="10.42578125" style="253" customWidth="1" outlineLevel="1"/>
    <col min="9"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11"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11"/>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08" t="s">
        <v>554</v>
      </c>
      <c r="D5" s="809"/>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11" t="s">
        <v>507</v>
      </c>
      <c r="C7" s="812" t="s">
        <v>635</v>
      </c>
      <c r="D7" s="812"/>
      <c r="E7" s="812"/>
      <c r="F7" s="812"/>
      <c r="G7" s="812"/>
      <c r="H7" s="812"/>
      <c r="I7" s="812"/>
      <c r="J7" s="812"/>
      <c r="K7" s="812"/>
      <c r="L7" s="812"/>
      <c r="M7" s="812"/>
      <c r="N7" s="812"/>
      <c r="O7" s="812"/>
      <c r="P7" s="812"/>
      <c r="Q7" s="812"/>
      <c r="R7" s="812"/>
      <c r="S7" s="812"/>
      <c r="T7" s="812"/>
      <c r="U7" s="812"/>
      <c r="V7" s="812"/>
      <c r="W7" s="812"/>
      <c r="X7" s="812"/>
      <c r="Y7" s="606"/>
      <c r="Z7" s="606"/>
      <c r="AA7" s="606"/>
      <c r="AB7" s="606"/>
      <c r="AC7" s="606"/>
      <c r="AD7" s="606"/>
      <c r="AE7" s="270"/>
      <c r="AF7" s="270"/>
      <c r="AG7" s="270"/>
      <c r="AH7" s="270"/>
      <c r="AI7" s="270"/>
      <c r="AJ7" s="270"/>
      <c r="AK7" s="270"/>
      <c r="AL7" s="270"/>
    </row>
    <row r="8" spans="1:39" s="271" customFormat="1" ht="58.5" customHeight="1">
      <c r="A8" s="509"/>
      <c r="B8" s="811"/>
      <c r="C8" s="812" t="s">
        <v>573</v>
      </c>
      <c r="D8" s="812"/>
      <c r="E8" s="812"/>
      <c r="F8" s="812"/>
      <c r="G8" s="812"/>
      <c r="H8" s="812"/>
      <c r="I8" s="812"/>
      <c r="J8" s="812"/>
      <c r="K8" s="812"/>
      <c r="L8" s="812"/>
      <c r="M8" s="812"/>
      <c r="N8" s="812"/>
      <c r="O8" s="812"/>
      <c r="P8" s="812"/>
      <c r="Q8" s="812"/>
      <c r="R8" s="812"/>
      <c r="S8" s="812"/>
      <c r="T8" s="812"/>
      <c r="U8" s="812"/>
      <c r="V8" s="812"/>
      <c r="W8" s="812"/>
      <c r="X8" s="812"/>
      <c r="Y8" s="606"/>
      <c r="Z8" s="606"/>
      <c r="AA8" s="606"/>
      <c r="AB8" s="606"/>
      <c r="AC8" s="606"/>
      <c r="AD8" s="606"/>
      <c r="AE8" s="272"/>
      <c r="AF8" s="255"/>
      <c r="AG8" s="255"/>
      <c r="AH8" s="255"/>
      <c r="AI8" s="255"/>
      <c r="AJ8" s="255"/>
      <c r="AK8" s="255"/>
      <c r="AL8" s="255"/>
      <c r="AM8" s="256"/>
    </row>
    <row r="9" spans="1:39" s="271" customFormat="1" ht="57.75" customHeight="1">
      <c r="A9" s="509"/>
      <c r="B9" s="273"/>
      <c r="C9" s="812" t="s">
        <v>572</v>
      </c>
      <c r="D9" s="812"/>
      <c r="E9" s="812"/>
      <c r="F9" s="812"/>
      <c r="G9" s="812"/>
      <c r="H9" s="812"/>
      <c r="I9" s="812"/>
      <c r="J9" s="812"/>
      <c r="K9" s="812"/>
      <c r="L9" s="812"/>
      <c r="M9" s="812"/>
      <c r="N9" s="812"/>
      <c r="O9" s="812"/>
      <c r="P9" s="812"/>
      <c r="Q9" s="812"/>
      <c r="R9" s="812"/>
      <c r="S9" s="812"/>
      <c r="T9" s="812"/>
      <c r="U9" s="812"/>
      <c r="V9" s="812"/>
      <c r="W9" s="812"/>
      <c r="X9" s="812"/>
      <c r="Y9" s="606"/>
      <c r="Z9" s="606"/>
      <c r="AA9" s="606"/>
      <c r="AB9" s="606"/>
      <c r="AC9" s="606"/>
      <c r="AD9" s="606"/>
      <c r="AE9" s="272"/>
      <c r="AF9" s="255"/>
      <c r="AG9" s="255"/>
      <c r="AH9" s="255"/>
      <c r="AI9" s="255"/>
      <c r="AJ9" s="255"/>
      <c r="AK9" s="255"/>
      <c r="AL9" s="255"/>
      <c r="AM9" s="256"/>
    </row>
    <row r="10" spans="1:39" ht="41.25" customHeight="1">
      <c r="B10" s="275"/>
      <c r="C10" s="812" t="s">
        <v>638</v>
      </c>
      <c r="D10" s="812"/>
      <c r="E10" s="812"/>
      <c r="F10" s="812"/>
      <c r="G10" s="812"/>
      <c r="H10" s="812"/>
      <c r="I10" s="812"/>
      <c r="J10" s="812"/>
      <c r="K10" s="812"/>
      <c r="L10" s="812"/>
      <c r="M10" s="812"/>
      <c r="N10" s="812"/>
      <c r="O10" s="812"/>
      <c r="P10" s="812"/>
      <c r="Q10" s="812"/>
      <c r="R10" s="812"/>
      <c r="S10" s="812"/>
      <c r="T10" s="812"/>
      <c r="U10" s="812"/>
      <c r="V10" s="812"/>
      <c r="W10" s="812"/>
      <c r="X10" s="812"/>
      <c r="Y10" s="606"/>
      <c r="Z10" s="606"/>
      <c r="AA10" s="606"/>
      <c r="AB10" s="606"/>
      <c r="AC10" s="606"/>
      <c r="AD10" s="606"/>
      <c r="AE10" s="272"/>
      <c r="AF10" s="276"/>
      <c r="AG10" s="276"/>
      <c r="AH10" s="276"/>
      <c r="AI10" s="276"/>
      <c r="AJ10" s="276"/>
      <c r="AK10" s="276"/>
      <c r="AL10" s="276"/>
    </row>
    <row r="11" spans="1:39" ht="53.25" customHeight="1">
      <c r="C11" s="812" t="s">
        <v>623</v>
      </c>
      <c r="D11" s="812"/>
      <c r="E11" s="812"/>
      <c r="F11" s="812"/>
      <c r="G11" s="812"/>
      <c r="H11" s="812"/>
      <c r="I11" s="812"/>
      <c r="J11" s="812"/>
      <c r="K11" s="812"/>
      <c r="L11" s="812"/>
      <c r="M11" s="812"/>
      <c r="N11" s="812"/>
      <c r="O11" s="812"/>
      <c r="P11" s="812"/>
      <c r="Q11" s="812"/>
      <c r="R11" s="812"/>
      <c r="S11" s="812"/>
      <c r="T11" s="812"/>
      <c r="U11" s="812"/>
      <c r="V11" s="812"/>
      <c r="W11" s="812"/>
      <c r="X11" s="812"/>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11" t="s">
        <v>530</v>
      </c>
      <c r="C13" s="591" t="s">
        <v>525</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11"/>
      <c r="C14" s="591" t="s">
        <v>526</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527</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528</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242</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13" t="s">
        <v>211</v>
      </c>
      <c r="C19" s="815" t="s">
        <v>33</v>
      </c>
      <c r="D19" s="284" t="s">
        <v>423</v>
      </c>
      <c r="E19" s="817" t="s">
        <v>209</v>
      </c>
      <c r="F19" s="818"/>
      <c r="G19" s="818"/>
      <c r="H19" s="818"/>
      <c r="I19" s="818"/>
      <c r="J19" s="818"/>
      <c r="K19" s="818"/>
      <c r="L19" s="818"/>
      <c r="M19" s="819"/>
      <c r="N19" s="823" t="s">
        <v>213</v>
      </c>
      <c r="O19" s="284" t="s">
        <v>424</v>
      </c>
      <c r="P19" s="817" t="s">
        <v>212</v>
      </c>
      <c r="Q19" s="818"/>
      <c r="R19" s="818"/>
      <c r="S19" s="818"/>
      <c r="T19" s="818"/>
      <c r="U19" s="818"/>
      <c r="V19" s="818"/>
      <c r="W19" s="818"/>
      <c r="X19" s="819"/>
      <c r="Y19" s="820" t="s">
        <v>244</v>
      </c>
      <c r="Z19" s="821"/>
      <c r="AA19" s="821"/>
      <c r="AB19" s="821"/>
      <c r="AC19" s="821"/>
      <c r="AD19" s="821"/>
      <c r="AE19" s="821"/>
      <c r="AF19" s="821"/>
      <c r="AG19" s="821"/>
      <c r="AH19" s="821"/>
      <c r="AI19" s="821"/>
      <c r="AJ19" s="821"/>
      <c r="AK19" s="821"/>
      <c r="AL19" s="821"/>
      <c r="AM19" s="822"/>
    </row>
    <row r="20" spans="1:39" s="283" customFormat="1" ht="59.25" customHeight="1">
      <c r="A20" s="509"/>
      <c r="B20" s="814"/>
      <c r="C20" s="816"/>
      <c r="D20" s="285">
        <v>2011</v>
      </c>
      <c r="E20" s="285">
        <v>2012</v>
      </c>
      <c r="F20" s="285">
        <v>2013</v>
      </c>
      <c r="G20" s="285">
        <v>2014</v>
      </c>
      <c r="H20" s="285">
        <v>2015</v>
      </c>
      <c r="I20" s="285">
        <v>2016</v>
      </c>
      <c r="J20" s="285">
        <v>2017</v>
      </c>
      <c r="K20" s="285">
        <v>2018</v>
      </c>
      <c r="L20" s="285">
        <v>2019</v>
      </c>
      <c r="M20" s="285">
        <v>2020</v>
      </c>
      <c r="N20" s="824"/>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GS&gt;50-4999kW</v>
      </c>
      <c r="AB20" s="286" t="str">
        <f>'1.  LRAMVA Summary'!G52</f>
        <v>USL</v>
      </c>
      <c r="AC20" s="286" t="str">
        <f>'1.  LRAMVA Summary'!H52</f>
        <v xml:space="preserve">Street Lighting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kWh</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5"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5"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5"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486</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487</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488</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489</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5"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490</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491</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492</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493</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494</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254</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257</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591</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243</v>
      </c>
      <c r="C146" s="281"/>
      <c r="D146" s="590" t="s">
        <v>529</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13" t="s">
        <v>211</v>
      </c>
      <c r="C147" s="815" t="s">
        <v>33</v>
      </c>
      <c r="D147" s="284" t="s">
        <v>423</v>
      </c>
      <c r="E147" s="817" t="s">
        <v>209</v>
      </c>
      <c r="F147" s="818"/>
      <c r="G147" s="818"/>
      <c r="H147" s="818"/>
      <c r="I147" s="818"/>
      <c r="J147" s="818"/>
      <c r="K147" s="818"/>
      <c r="L147" s="818"/>
      <c r="M147" s="819"/>
      <c r="N147" s="823" t="s">
        <v>213</v>
      </c>
      <c r="O147" s="284" t="s">
        <v>424</v>
      </c>
      <c r="P147" s="817" t="s">
        <v>212</v>
      </c>
      <c r="Q147" s="818"/>
      <c r="R147" s="818"/>
      <c r="S147" s="818"/>
      <c r="T147" s="818"/>
      <c r="U147" s="818"/>
      <c r="V147" s="818"/>
      <c r="W147" s="818"/>
      <c r="X147" s="819"/>
      <c r="Y147" s="820" t="s">
        <v>244</v>
      </c>
      <c r="Z147" s="821"/>
      <c r="AA147" s="821"/>
      <c r="AB147" s="821"/>
      <c r="AC147" s="821"/>
      <c r="AD147" s="821"/>
      <c r="AE147" s="821"/>
      <c r="AF147" s="821"/>
      <c r="AG147" s="821"/>
      <c r="AH147" s="821"/>
      <c r="AI147" s="821"/>
      <c r="AJ147" s="821"/>
      <c r="AK147" s="821"/>
      <c r="AL147" s="821"/>
      <c r="AM147" s="822"/>
    </row>
    <row r="148" spans="1:39" ht="60.75" customHeight="1">
      <c r="B148" s="814"/>
      <c r="C148" s="816"/>
      <c r="D148" s="285">
        <v>2012</v>
      </c>
      <c r="E148" s="285">
        <v>2013</v>
      </c>
      <c r="F148" s="285">
        <v>2014</v>
      </c>
      <c r="G148" s="285">
        <v>2015</v>
      </c>
      <c r="H148" s="285">
        <v>2016</v>
      </c>
      <c r="I148" s="285">
        <v>2017</v>
      </c>
      <c r="J148" s="285">
        <v>2018</v>
      </c>
      <c r="K148" s="285">
        <v>2019</v>
      </c>
      <c r="L148" s="285">
        <v>2020</v>
      </c>
      <c r="M148" s="285">
        <v>2021</v>
      </c>
      <c r="N148" s="824"/>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GS&gt;50-4999kW</v>
      </c>
      <c r="AB148" s="285" t="str">
        <f>'1.  LRAMVA Summary'!G52</f>
        <v>USL</v>
      </c>
      <c r="AC148" s="285" t="str">
        <f>'1.  LRAMVA Summary'!H52</f>
        <v xml:space="preserve">Street Lighting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kWh</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 outlineLevel="1">
      <c r="B151" s="294" t="s">
        <v>245</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 outlineLevel="1">
      <c r="B154" s="294" t="s">
        <v>245</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5" outlineLevel="1">
      <c r="B157" s="294" t="s">
        <v>245</v>
      </c>
      <c r="C157" s="291" t="s">
        <v>163</v>
      </c>
      <c r="D157" s="295"/>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5" outlineLevel="1">
      <c r="B160" s="294" t="s">
        <v>245</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5" outlineLevel="1">
      <c r="B163" s="294" t="s">
        <v>245</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245</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245</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486</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245</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245</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 outlineLevel="1">
      <c r="B179" s="294" t="s">
        <v>245</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9"/>
      <c r="AA181" s="415"/>
      <c r="AB181" s="415"/>
      <c r="AC181" s="415"/>
      <c r="AD181" s="415"/>
      <c r="AE181" s="415"/>
      <c r="AF181" s="415"/>
      <c r="AG181" s="415"/>
      <c r="AH181" s="415"/>
      <c r="AI181" s="415"/>
      <c r="AJ181" s="415"/>
      <c r="AK181" s="415"/>
      <c r="AL181" s="415"/>
      <c r="AM181" s="296">
        <f>SUM(Y181:AL181)</f>
        <v>0</v>
      </c>
    </row>
    <row r="182" spans="1:39" ht="15" outlineLevel="1">
      <c r="B182" s="294" t="s">
        <v>245</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245</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245</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245</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487</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245</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488</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245</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245</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245</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245</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245</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245</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245</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245</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489</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245</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245</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245</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5" outlineLevel="1">
      <c r="B234" s="294" t="s">
        <v>245</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245</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245</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490</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245</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491</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492</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245</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493</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245</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494</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245</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246</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247</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9">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9">
        <f>SUM(Y260:AL260)</f>
        <v>0</v>
      </c>
    </row>
    <row r="261" spans="1:41" s="380" customFormat="1" ht="15.75">
      <c r="A261" s="511"/>
      <c r="B261" s="349" t="s">
        <v>255</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5.75">
      <c r="A262" s="511"/>
      <c r="B262" s="349" t="s">
        <v>248</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75">
      <c r="A263" s="511"/>
      <c r="B263" s="349" t="s">
        <v>256</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591</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249</v>
      </c>
      <c r="C275" s="281"/>
      <c r="D275" s="592" t="s">
        <v>529</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13" t="s">
        <v>211</v>
      </c>
      <c r="C276" s="815" t="s">
        <v>33</v>
      </c>
      <c r="D276" s="284" t="s">
        <v>423</v>
      </c>
      <c r="E276" s="817" t="s">
        <v>209</v>
      </c>
      <c r="F276" s="818"/>
      <c r="G276" s="818"/>
      <c r="H276" s="818"/>
      <c r="I276" s="818"/>
      <c r="J276" s="818"/>
      <c r="K276" s="818"/>
      <c r="L276" s="818"/>
      <c r="M276" s="819"/>
      <c r="N276" s="823" t="s">
        <v>213</v>
      </c>
      <c r="O276" s="284" t="s">
        <v>424</v>
      </c>
      <c r="P276" s="817" t="s">
        <v>212</v>
      </c>
      <c r="Q276" s="818"/>
      <c r="R276" s="818"/>
      <c r="S276" s="818"/>
      <c r="T276" s="818"/>
      <c r="U276" s="818"/>
      <c r="V276" s="818"/>
      <c r="W276" s="818"/>
      <c r="X276" s="819"/>
      <c r="Y276" s="820" t="s">
        <v>244</v>
      </c>
      <c r="Z276" s="821"/>
      <c r="AA276" s="821"/>
      <c r="AB276" s="821"/>
      <c r="AC276" s="821"/>
      <c r="AD276" s="821"/>
      <c r="AE276" s="821"/>
      <c r="AF276" s="821"/>
      <c r="AG276" s="821"/>
      <c r="AH276" s="821"/>
      <c r="AI276" s="821"/>
      <c r="AJ276" s="821"/>
      <c r="AK276" s="821"/>
      <c r="AL276" s="821"/>
      <c r="AM276" s="822"/>
    </row>
    <row r="277" spans="1:39" ht="60.75" customHeight="1">
      <c r="B277" s="814"/>
      <c r="C277" s="816"/>
      <c r="D277" s="285">
        <v>2013</v>
      </c>
      <c r="E277" s="285">
        <v>2014</v>
      </c>
      <c r="F277" s="285">
        <v>2015</v>
      </c>
      <c r="G277" s="285">
        <v>2016</v>
      </c>
      <c r="H277" s="285">
        <v>2017</v>
      </c>
      <c r="I277" s="285">
        <v>2018</v>
      </c>
      <c r="J277" s="285">
        <v>2019</v>
      </c>
      <c r="K277" s="285">
        <v>2020</v>
      </c>
      <c r="L277" s="285">
        <v>2021</v>
      </c>
      <c r="M277" s="285">
        <v>2022</v>
      </c>
      <c r="N277" s="824"/>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GS&gt;50-4999kW</v>
      </c>
      <c r="AB277" s="285" t="str">
        <f>'1.  LRAMVA Summary'!G52</f>
        <v>USL</v>
      </c>
      <c r="AC277" s="285" t="str">
        <f>'1.  LRAMVA Summary'!H52</f>
        <v xml:space="preserve">Street Lighting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kWh</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c r="E279" s="295"/>
      <c r="F279" s="295"/>
      <c r="G279" s="295"/>
      <c r="H279" s="295"/>
      <c r="I279" s="295"/>
      <c r="J279" s="295"/>
      <c r="K279" s="295"/>
      <c r="L279" s="295"/>
      <c r="M279" s="295"/>
      <c r="N279" s="291"/>
      <c r="O279" s="295"/>
      <c r="P279" s="295"/>
      <c r="Q279" s="295"/>
      <c r="R279" s="295"/>
      <c r="S279" s="295"/>
      <c r="T279" s="295"/>
      <c r="U279" s="295"/>
      <c r="V279" s="295"/>
      <c r="W279" s="295"/>
      <c r="X279" s="295"/>
      <c r="Y279" s="410"/>
      <c r="Z279" s="410"/>
      <c r="AA279" s="410"/>
      <c r="AB279" s="410"/>
      <c r="AC279" s="410"/>
      <c r="AD279" s="410"/>
      <c r="AE279" s="410"/>
      <c r="AF279" s="410"/>
      <c r="AG279" s="410"/>
      <c r="AH279" s="410"/>
      <c r="AI279" s="410"/>
      <c r="AJ279" s="410"/>
      <c r="AK279" s="410"/>
      <c r="AL279" s="410"/>
      <c r="AM279" s="296">
        <f>SUM(Y279:AL279)</f>
        <v>0</v>
      </c>
    </row>
    <row r="280" spans="1:39" ht="15" outlineLevel="1">
      <c r="B280" s="294" t="s">
        <v>250</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0</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c r="E282" s="295"/>
      <c r="F282" s="295"/>
      <c r="G282" s="295"/>
      <c r="H282" s="295"/>
      <c r="I282" s="295"/>
      <c r="J282" s="295"/>
      <c r="K282" s="295"/>
      <c r="L282" s="295"/>
      <c r="M282" s="295"/>
      <c r="N282" s="291"/>
      <c r="O282" s="295"/>
      <c r="P282" s="295"/>
      <c r="Q282" s="295"/>
      <c r="R282" s="295"/>
      <c r="S282" s="295"/>
      <c r="T282" s="295"/>
      <c r="U282" s="295"/>
      <c r="V282" s="295"/>
      <c r="W282" s="295"/>
      <c r="X282" s="295"/>
      <c r="Y282" s="410"/>
      <c r="Z282" s="410"/>
      <c r="AA282" s="410"/>
      <c r="AB282" s="410"/>
      <c r="AC282" s="410"/>
      <c r="AD282" s="410"/>
      <c r="AE282" s="410"/>
      <c r="AF282" s="410"/>
      <c r="AG282" s="410"/>
      <c r="AH282" s="410"/>
      <c r="AI282" s="410"/>
      <c r="AJ282" s="410"/>
      <c r="AK282" s="410"/>
      <c r="AL282" s="410"/>
      <c r="AM282" s="296">
        <f>SUM(Y282:AL282)</f>
        <v>0</v>
      </c>
    </row>
    <row r="283" spans="1:39" ht="15" outlineLevel="1">
      <c r="B283" s="294" t="s">
        <v>250</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0</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c r="E285" s="295"/>
      <c r="F285" s="295"/>
      <c r="G285" s="295"/>
      <c r="H285" s="295"/>
      <c r="I285" s="295"/>
      <c r="J285" s="295"/>
      <c r="K285" s="295"/>
      <c r="L285" s="295"/>
      <c r="M285" s="295"/>
      <c r="N285" s="291"/>
      <c r="O285" s="295"/>
      <c r="P285" s="295"/>
      <c r="Q285" s="295"/>
      <c r="R285" s="295"/>
      <c r="S285" s="295"/>
      <c r="T285" s="295"/>
      <c r="U285" s="295"/>
      <c r="V285" s="295"/>
      <c r="W285" s="295"/>
      <c r="X285" s="295"/>
      <c r="Y285" s="410"/>
      <c r="Z285" s="410"/>
      <c r="AA285" s="410"/>
      <c r="AB285" s="410"/>
      <c r="AC285" s="410"/>
      <c r="AD285" s="410"/>
      <c r="AE285" s="410"/>
      <c r="AF285" s="410"/>
      <c r="AG285" s="410"/>
      <c r="AH285" s="410"/>
      <c r="AI285" s="410"/>
      <c r="AJ285" s="410"/>
      <c r="AK285" s="410"/>
      <c r="AL285" s="410"/>
      <c r="AM285" s="296">
        <f>SUM(Y285:AL285)</f>
        <v>0</v>
      </c>
    </row>
    <row r="286" spans="1:39" ht="15" outlineLevel="1">
      <c r="B286" s="294" t="s">
        <v>250</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0</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c r="E288" s="295"/>
      <c r="F288" s="295"/>
      <c r="G288" s="295"/>
      <c r="H288" s="295"/>
      <c r="I288" s="295"/>
      <c r="J288" s="295"/>
      <c r="K288" s="295"/>
      <c r="L288" s="295"/>
      <c r="M288" s="295"/>
      <c r="N288" s="291"/>
      <c r="O288" s="295"/>
      <c r="P288" s="295"/>
      <c r="Q288" s="295"/>
      <c r="R288" s="295"/>
      <c r="S288" s="295"/>
      <c r="T288" s="295"/>
      <c r="U288" s="295"/>
      <c r="V288" s="295"/>
      <c r="W288" s="295"/>
      <c r="X288" s="295"/>
      <c r="Y288" s="410"/>
      <c r="Z288" s="410"/>
      <c r="AA288" s="410"/>
      <c r="AB288" s="410"/>
      <c r="AC288" s="410"/>
      <c r="AD288" s="410"/>
      <c r="AE288" s="410"/>
      <c r="AF288" s="410"/>
      <c r="AG288" s="410"/>
      <c r="AH288" s="410"/>
      <c r="AI288" s="410"/>
      <c r="AJ288" s="410"/>
      <c r="AK288" s="410"/>
      <c r="AL288" s="410"/>
      <c r="AM288" s="296">
        <f>SUM(Y288:AL288)</f>
        <v>0</v>
      </c>
    </row>
    <row r="289" spans="1:39" ht="15" outlineLevel="1">
      <c r="B289" s="294" t="s">
        <v>250</v>
      </c>
      <c r="C289" s="291" t="s">
        <v>163</v>
      </c>
      <c r="D289" s="295"/>
      <c r="E289" s="295"/>
      <c r="F289" s="295"/>
      <c r="G289" s="295"/>
      <c r="H289" s="295"/>
      <c r="I289" s="295"/>
      <c r="J289" s="295"/>
      <c r="K289" s="295"/>
      <c r="L289" s="295"/>
      <c r="M289" s="295"/>
      <c r="N289" s="468"/>
      <c r="O289" s="295"/>
      <c r="P289" s="295"/>
      <c r="Q289" s="295"/>
      <c r="R289" s="295"/>
      <c r="S289" s="295"/>
      <c r="T289" s="295"/>
      <c r="U289" s="295"/>
      <c r="V289" s="295"/>
      <c r="W289" s="295"/>
      <c r="X289" s="295"/>
      <c r="Y289" s="411">
        <f>Y288</f>
        <v>0</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c r="E291" s="295"/>
      <c r="F291" s="295"/>
      <c r="G291" s="295"/>
      <c r="H291" s="295"/>
      <c r="I291" s="295"/>
      <c r="J291" s="295"/>
      <c r="K291" s="295"/>
      <c r="L291" s="295"/>
      <c r="M291" s="295"/>
      <c r="N291" s="291"/>
      <c r="O291" s="295"/>
      <c r="P291" s="295"/>
      <c r="Q291" s="295"/>
      <c r="R291" s="295"/>
      <c r="S291" s="295"/>
      <c r="T291" s="295"/>
      <c r="U291" s="295"/>
      <c r="V291" s="295"/>
      <c r="W291" s="295"/>
      <c r="X291" s="295"/>
      <c r="Y291" s="410"/>
      <c r="Z291" s="410"/>
      <c r="AA291" s="410"/>
      <c r="AB291" s="410"/>
      <c r="AC291" s="410"/>
      <c r="AD291" s="410"/>
      <c r="AE291" s="410"/>
      <c r="AF291" s="410"/>
      <c r="AG291" s="410"/>
      <c r="AH291" s="410"/>
      <c r="AI291" s="410"/>
      <c r="AJ291" s="410"/>
      <c r="AK291" s="410"/>
      <c r="AL291" s="410"/>
      <c r="AM291" s="296">
        <f>SUM(Y291:AL291)</f>
        <v>0</v>
      </c>
    </row>
    <row r="292" spans="1:39" ht="15" outlineLevel="1">
      <c r="B292" s="294" t="s">
        <v>250</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0</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250</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250</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486</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250</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250</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503"/>
      <c r="AA307" s="503"/>
      <c r="AB307" s="503"/>
      <c r="AC307" s="415"/>
      <c r="AD307" s="415"/>
      <c r="AE307" s="415"/>
      <c r="AF307" s="415"/>
      <c r="AG307" s="415"/>
      <c r="AH307" s="415"/>
      <c r="AI307" s="415"/>
      <c r="AJ307" s="415"/>
      <c r="AK307" s="415"/>
      <c r="AL307" s="415"/>
      <c r="AM307" s="296">
        <f>SUM(Y307:AL307)</f>
        <v>0</v>
      </c>
    </row>
    <row r="308" spans="1:39" ht="15" outlineLevel="1">
      <c r="B308" s="294" t="s">
        <v>250</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v>
      </c>
      <c r="AA308" s="411">
        <f t="shared" ref="AA308:AL308" si="86">AA307</f>
        <v>0</v>
      </c>
      <c r="AB308" s="411">
        <f t="shared" si="86"/>
        <v>0</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15"/>
      <c r="Z310" s="503"/>
      <c r="AA310" s="415"/>
      <c r="AB310" s="415"/>
      <c r="AC310" s="415"/>
      <c r="AD310" s="415"/>
      <c r="AE310" s="415"/>
      <c r="AF310" s="415"/>
      <c r="AG310" s="415"/>
      <c r="AH310" s="415"/>
      <c r="AI310" s="415"/>
      <c r="AJ310" s="415"/>
      <c r="AK310" s="415"/>
      <c r="AL310" s="415"/>
      <c r="AM310" s="296">
        <f>SUM(Y310:AL310)</f>
        <v>0</v>
      </c>
    </row>
    <row r="311" spans="1:39" ht="15" outlineLevel="1">
      <c r="B311" s="294" t="s">
        <v>250</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0</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250</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250</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 outlineLevel="1">
      <c r="B320" s="294" t="s">
        <v>250</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487</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250</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488</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250</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250</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250</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250</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250</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6">AA338</f>
        <v>0</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250</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250</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c r="E348" s="295"/>
      <c r="F348" s="295"/>
      <c r="G348" s="295"/>
      <c r="H348" s="295"/>
      <c r="I348" s="295"/>
      <c r="J348" s="295"/>
      <c r="K348" s="295"/>
      <c r="L348" s="295"/>
      <c r="M348" s="295"/>
      <c r="N348" s="291"/>
      <c r="O348" s="295"/>
      <c r="P348" s="295"/>
      <c r="Q348" s="295"/>
      <c r="R348" s="295"/>
      <c r="S348" s="295"/>
      <c r="T348" s="295"/>
      <c r="U348" s="295"/>
      <c r="V348" s="295"/>
      <c r="W348" s="295"/>
      <c r="X348" s="295"/>
      <c r="Y348" s="470"/>
      <c r="Z348" s="410"/>
      <c r="AA348" s="410"/>
      <c r="AB348" s="410"/>
      <c r="AC348" s="410"/>
      <c r="AD348" s="410"/>
      <c r="AE348" s="410"/>
      <c r="AF348" s="410"/>
      <c r="AG348" s="410"/>
      <c r="AH348" s="410"/>
      <c r="AI348" s="410"/>
      <c r="AJ348" s="410"/>
      <c r="AK348" s="410"/>
      <c r="AL348" s="410"/>
      <c r="AM348" s="296">
        <f>SUM(Y348:AL348)</f>
        <v>0</v>
      </c>
    </row>
    <row r="349" spans="1:39" ht="15" outlineLevel="1">
      <c r="B349" s="294" t="s">
        <v>250</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0</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489</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250</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250</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250</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250</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250</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250</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490</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250</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491</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492</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250</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493</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250</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494</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250</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251</v>
      </c>
      <c r="C384" s="329"/>
      <c r="D384" s="329">
        <f>SUM(D279:D382)</f>
        <v>0</v>
      </c>
      <c r="E384" s="329"/>
      <c r="F384" s="329"/>
      <c r="G384" s="329"/>
      <c r="H384" s="329"/>
      <c r="I384" s="329"/>
      <c r="J384" s="329"/>
      <c r="K384" s="329"/>
      <c r="L384" s="329"/>
      <c r="M384" s="329"/>
      <c r="N384" s="329"/>
      <c r="O384" s="329">
        <f>SUM(O279:O382)</f>
        <v>0</v>
      </c>
      <c r="P384" s="329"/>
      <c r="Q384" s="329"/>
      <c r="R384" s="329"/>
      <c r="S384" s="329"/>
      <c r="T384" s="329"/>
      <c r="U384" s="329"/>
      <c r="V384" s="329"/>
      <c r="W384" s="329"/>
      <c r="X384" s="329"/>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252</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0</v>
      </c>
      <c r="Z388" s="378">
        <f t="shared" si="110"/>
        <v>0</v>
      </c>
      <c r="AA388" s="378">
        <f t="shared" si="110"/>
        <v>0</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9">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0</v>
      </c>
      <c r="Z389" s="378">
        <f t="shared" si="111"/>
        <v>0</v>
      </c>
      <c r="AA389" s="378">
        <f t="shared" si="111"/>
        <v>0</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9">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2">Z384*Z387</f>
        <v>0</v>
      </c>
      <c r="AA390" s="378">
        <f t="shared" si="112"/>
        <v>0</v>
      </c>
      <c r="AB390" s="378">
        <f t="shared" si="112"/>
        <v>0</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9">
        <f>SUM(Y390:AL390)</f>
        <v>0</v>
      </c>
    </row>
    <row r="391" spans="1:41" s="380" customFormat="1" ht="15.75">
      <c r="A391" s="511"/>
      <c r="B391" s="349" t="s">
        <v>258</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14">SUM(AA388:AA390)</f>
        <v>0</v>
      </c>
      <c r="AB391" s="346">
        <f t="shared" si="114"/>
        <v>0</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0</v>
      </c>
    </row>
    <row r="392" spans="1:41" s="380" customFormat="1" ht="15.75">
      <c r="A392" s="511"/>
      <c r="B392" s="349" t="s">
        <v>253</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265</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591</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259</v>
      </c>
      <c r="C404" s="281"/>
      <c r="D404" s="590" t="s">
        <v>524</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13" t="s">
        <v>211</v>
      </c>
      <c r="C405" s="815" t="s">
        <v>33</v>
      </c>
      <c r="D405" s="284" t="s">
        <v>423</v>
      </c>
      <c r="E405" s="817" t="s">
        <v>209</v>
      </c>
      <c r="F405" s="818"/>
      <c r="G405" s="818"/>
      <c r="H405" s="818"/>
      <c r="I405" s="818"/>
      <c r="J405" s="818"/>
      <c r="K405" s="818"/>
      <c r="L405" s="818"/>
      <c r="M405" s="819"/>
      <c r="N405" s="823" t="s">
        <v>213</v>
      </c>
      <c r="O405" s="284" t="s">
        <v>424</v>
      </c>
      <c r="P405" s="817" t="s">
        <v>212</v>
      </c>
      <c r="Q405" s="818"/>
      <c r="R405" s="818"/>
      <c r="S405" s="818"/>
      <c r="T405" s="818"/>
      <c r="U405" s="818"/>
      <c r="V405" s="818"/>
      <c r="W405" s="818"/>
      <c r="X405" s="819"/>
      <c r="Y405" s="820" t="s">
        <v>244</v>
      </c>
      <c r="Z405" s="821"/>
      <c r="AA405" s="821"/>
      <c r="AB405" s="821"/>
      <c r="AC405" s="821"/>
      <c r="AD405" s="821"/>
      <c r="AE405" s="821"/>
      <c r="AF405" s="821"/>
      <c r="AG405" s="821"/>
      <c r="AH405" s="821"/>
      <c r="AI405" s="821"/>
      <c r="AJ405" s="821"/>
      <c r="AK405" s="821"/>
      <c r="AL405" s="821"/>
      <c r="AM405" s="822"/>
    </row>
    <row r="406" spans="1:40" ht="45.75" customHeight="1">
      <c r="B406" s="814"/>
      <c r="C406" s="816"/>
      <c r="D406" s="285">
        <v>2014</v>
      </c>
      <c r="E406" s="285">
        <v>2015</v>
      </c>
      <c r="F406" s="285">
        <v>2016</v>
      </c>
      <c r="G406" s="285">
        <v>2017</v>
      </c>
      <c r="H406" s="285">
        <v>2018</v>
      </c>
      <c r="I406" s="285">
        <v>2019</v>
      </c>
      <c r="J406" s="285">
        <v>2020</v>
      </c>
      <c r="K406" s="285">
        <v>2021</v>
      </c>
      <c r="L406" s="285">
        <v>2022</v>
      </c>
      <c r="M406" s="285">
        <v>2023</v>
      </c>
      <c r="N406" s="824"/>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GS&gt;50-4999kW</v>
      </c>
      <c r="AB406" s="285" t="str">
        <f>'1.  LRAMVA Summary'!G52</f>
        <v>USL</v>
      </c>
      <c r="AC406" s="285" t="str">
        <f>'1.  LRAMVA Summary'!H52</f>
        <v xml:space="preserve">Street Lighting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kWh</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c r="E408" s="295"/>
      <c r="F408" s="295"/>
      <c r="G408" s="295"/>
      <c r="H408" s="295"/>
      <c r="I408" s="295"/>
      <c r="J408" s="295"/>
      <c r="K408" s="295"/>
      <c r="L408" s="295"/>
      <c r="M408" s="295"/>
      <c r="N408" s="291"/>
      <c r="O408" s="295"/>
      <c r="P408" s="295"/>
      <c r="Q408" s="295"/>
      <c r="R408" s="295"/>
      <c r="S408" s="295"/>
      <c r="T408" s="295"/>
      <c r="U408" s="295"/>
      <c r="V408" s="295"/>
      <c r="W408" s="295"/>
      <c r="X408" s="295"/>
      <c r="Y408" s="470"/>
      <c r="Z408" s="410"/>
      <c r="AA408" s="410"/>
      <c r="AB408" s="410"/>
      <c r="AC408" s="410"/>
      <c r="AD408" s="410"/>
      <c r="AE408" s="410"/>
      <c r="AF408" s="410"/>
      <c r="AG408" s="410"/>
      <c r="AH408" s="410"/>
      <c r="AI408" s="410"/>
      <c r="AJ408" s="410"/>
      <c r="AK408" s="410"/>
      <c r="AL408" s="410"/>
      <c r="AM408" s="296">
        <f>SUM(Y408:AL408)</f>
        <v>0</v>
      </c>
    </row>
    <row r="409" spans="1:40" ht="15" outlineLevel="1">
      <c r="B409" s="294" t="s">
        <v>260</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0</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c r="E411" s="295"/>
      <c r="F411" s="295"/>
      <c r="G411" s="295"/>
      <c r="H411" s="295"/>
      <c r="I411" s="295"/>
      <c r="J411" s="295"/>
      <c r="K411" s="295"/>
      <c r="L411" s="295"/>
      <c r="M411" s="295"/>
      <c r="N411" s="291"/>
      <c r="O411" s="295"/>
      <c r="P411" s="295"/>
      <c r="Q411" s="295"/>
      <c r="R411" s="295"/>
      <c r="S411" s="295"/>
      <c r="T411" s="295"/>
      <c r="U411" s="295"/>
      <c r="V411" s="295"/>
      <c r="W411" s="295"/>
      <c r="X411" s="295"/>
      <c r="Y411" s="470"/>
      <c r="Z411" s="410"/>
      <c r="AA411" s="410"/>
      <c r="AB411" s="410"/>
      <c r="AC411" s="410"/>
      <c r="AD411" s="410"/>
      <c r="AE411" s="410"/>
      <c r="AF411" s="410"/>
      <c r="AG411" s="410"/>
      <c r="AH411" s="410"/>
      <c r="AI411" s="410"/>
      <c r="AJ411" s="410"/>
      <c r="AK411" s="410"/>
      <c r="AL411" s="410"/>
      <c r="AM411" s="296">
        <f>SUM(Y411:AL411)</f>
        <v>0</v>
      </c>
    </row>
    <row r="412" spans="1:40" ht="15" outlineLevel="1">
      <c r="B412" s="294" t="s">
        <v>260</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0</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c r="E414" s="295"/>
      <c r="F414" s="295"/>
      <c r="G414" s="295"/>
      <c r="H414" s="295"/>
      <c r="I414" s="295"/>
      <c r="J414" s="295"/>
      <c r="K414" s="295"/>
      <c r="L414" s="295"/>
      <c r="M414" s="295"/>
      <c r="N414" s="291"/>
      <c r="O414" s="295"/>
      <c r="P414" s="295"/>
      <c r="Q414" s="295"/>
      <c r="R414" s="295"/>
      <c r="S414" s="295"/>
      <c r="T414" s="295"/>
      <c r="U414" s="295"/>
      <c r="V414" s="295"/>
      <c r="W414" s="295"/>
      <c r="X414" s="295"/>
      <c r="Y414" s="470"/>
      <c r="Z414" s="410"/>
      <c r="AA414" s="410"/>
      <c r="AB414" s="410"/>
      <c r="AC414" s="410"/>
      <c r="AD414" s="410"/>
      <c r="AE414" s="410"/>
      <c r="AF414" s="410"/>
      <c r="AG414" s="410"/>
      <c r="AH414" s="410"/>
      <c r="AI414" s="410"/>
      <c r="AJ414" s="410"/>
      <c r="AK414" s="410"/>
      <c r="AL414" s="410"/>
      <c r="AM414" s="296">
        <f>SUM(Y414:AL414)</f>
        <v>0</v>
      </c>
    </row>
    <row r="415" spans="1:40" ht="15" outlineLevel="1">
      <c r="B415" s="294" t="s">
        <v>260</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0</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c r="E417" s="295"/>
      <c r="F417" s="295"/>
      <c r="G417" s="295"/>
      <c r="H417" s="295"/>
      <c r="I417" s="295"/>
      <c r="J417" s="295"/>
      <c r="K417" s="295"/>
      <c r="L417" s="295"/>
      <c r="M417" s="295"/>
      <c r="N417" s="291"/>
      <c r="O417" s="295"/>
      <c r="P417" s="295"/>
      <c r="Q417" s="295"/>
      <c r="R417" s="295"/>
      <c r="S417" s="295"/>
      <c r="T417" s="295"/>
      <c r="U417" s="295"/>
      <c r="V417" s="295"/>
      <c r="W417" s="295"/>
      <c r="X417" s="295"/>
      <c r="Y417" s="470"/>
      <c r="Z417" s="410"/>
      <c r="AA417" s="410"/>
      <c r="AB417" s="410"/>
      <c r="AC417" s="410"/>
      <c r="AD417" s="410"/>
      <c r="AE417" s="410"/>
      <c r="AF417" s="410"/>
      <c r="AG417" s="410"/>
      <c r="AH417" s="410"/>
      <c r="AI417" s="410"/>
      <c r="AJ417" s="410"/>
      <c r="AK417" s="410"/>
      <c r="AL417" s="410"/>
      <c r="AM417" s="296">
        <f>SUM(Y417:AL417)</f>
        <v>0</v>
      </c>
    </row>
    <row r="418" spans="1:39" ht="15" outlineLevel="1">
      <c r="B418" s="294" t="s">
        <v>260</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0</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c r="E420" s="295"/>
      <c r="F420" s="295"/>
      <c r="G420" s="295"/>
      <c r="H420" s="295"/>
      <c r="I420" s="295"/>
      <c r="J420" s="295"/>
      <c r="K420" s="295"/>
      <c r="L420" s="295"/>
      <c r="M420" s="295"/>
      <c r="N420" s="291"/>
      <c r="O420" s="295"/>
      <c r="P420" s="295"/>
      <c r="Q420" s="295"/>
      <c r="R420" s="295"/>
      <c r="S420" s="295"/>
      <c r="T420" s="295"/>
      <c r="U420" s="295"/>
      <c r="V420" s="295"/>
      <c r="W420" s="295"/>
      <c r="X420" s="295"/>
      <c r="Y420" s="470"/>
      <c r="Z420" s="410"/>
      <c r="AA420" s="410"/>
      <c r="AB420" s="410"/>
      <c r="AC420" s="410"/>
      <c r="AD420" s="410"/>
      <c r="AE420" s="410"/>
      <c r="AF420" s="410"/>
      <c r="AG420" s="410"/>
      <c r="AH420" s="410"/>
      <c r="AI420" s="410"/>
      <c r="AJ420" s="410"/>
      <c r="AK420" s="410"/>
      <c r="AL420" s="410"/>
      <c r="AM420" s="296">
        <f>SUM(Y420:AL420)</f>
        <v>0</v>
      </c>
    </row>
    <row r="421" spans="1:39" ht="15" outlineLevel="1">
      <c r="B421" s="294" t="s">
        <v>260</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0</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260</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260</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486</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260</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260</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15"/>
      <c r="Z436" s="469"/>
      <c r="AA436" s="469"/>
      <c r="AB436" s="469"/>
      <c r="AC436" s="415"/>
      <c r="AD436" s="415"/>
      <c r="AE436" s="415"/>
      <c r="AF436" s="415"/>
      <c r="AG436" s="415"/>
      <c r="AH436" s="415"/>
      <c r="AI436" s="415"/>
      <c r="AJ436" s="415"/>
      <c r="AK436" s="415"/>
      <c r="AL436" s="415"/>
      <c r="AM436" s="296">
        <f>SUM(Y436:AL436)</f>
        <v>0</v>
      </c>
    </row>
    <row r="437" spans="1:39" ht="15" outlineLevel="1">
      <c r="B437" s="294" t="s">
        <v>260</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v>
      </c>
      <c r="AA437" s="411">
        <f t="shared" ref="AA437:AL437" si="127">AA436</f>
        <v>0</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5"/>
      <c r="Z439" s="469"/>
      <c r="AA439" s="415"/>
      <c r="AB439" s="415"/>
      <c r="AC439" s="415"/>
      <c r="AD439" s="415"/>
      <c r="AE439" s="415"/>
      <c r="AF439" s="415"/>
      <c r="AG439" s="415"/>
      <c r="AH439" s="415"/>
      <c r="AI439" s="415"/>
      <c r="AJ439" s="415"/>
      <c r="AK439" s="415"/>
      <c r="AL439" s="415"/>
      <c r="AM439" s="296">
        <f>SUM(Y439:AL439)</f>
        <v>0</v>
      </c>
    </row>
    <row r="440" spans="1:39" ht="15" outlineLevel="1">
      <c r="B440" s="294" t="s">
        <v>260</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0</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260</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260</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260</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487</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260</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488</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260</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260</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260</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260</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260</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0</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260</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260</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70"/>
      <c r="Z477" s="410"/>
      <c r="AA477" s="410"/>
      <c r="AB477" s="410"/>
      <c r="AC477" s="410"/>
      <c r="AD477" s="410"/>
      <c r="AE477" s="410"/>
      <c r="AF477" s="410"/>
      <c r="AG477" s="410"/>
      <c r="AH477" s="410"/>
      <c r="AI477" s="410"/>
      <c r="AJ477" s="410"/>
      <c r="AK477" s="410"/>
      <c r="AL477" s="410"/>
      <c r="AM477" s="296">
        <f>SUM(Y477:AL477)</f>
        <v>0</v>
      </c>
    </row>
    <row r="478" spans="1:39" ht="15" outlineLevel="1">
      <c r="B478" s="294" t="s">
        <v>260</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0</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489</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260</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260</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260</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260</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260</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260</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490</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260</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491</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492</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260</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493</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260</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494</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260</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261</v>
      </c>
      <c r="C513" s="329"/>
      <c r="D513" s="329">
        <f>SUM(D408:D511)</f>
        <v>0</v>
      </c>
      <c r="E513" s="329"/>
      <c r="F513" s="329"/>
      <c r="G513" s="329"/>
      <c r="H513" s="329"/>
      <c r="I513" s="329"/>
      <c r="J513" s="329"/>
      <c r="K513" s="329"/>
      <c r="L513" s="329"/>
      <c r="M513" s="329"/>
      <c r="N513" s="329"/>
      <c r="O513" s="329">
        <f>SUM(O408:O511)</f>
        <v>0</v>
      </c>
      <c r="P513" s="329"/>
      <c r="Q513" s="329"/>
      <c r="R513" s="329"/>
      <c r="S513" s="329"/>
      <c r="T513" s="329"/>
      <c r="U513" s="329"/>
      <c r="V513" s="329"/>
      <c r="W513" s="329"/>
      <c r="X513" s="329"/>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262</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1">Z137*Z516</f>
        <v>0</v>
      </c>
      <c r="AA517" s="378">
        <f t="shared" si="151"/>
        <v>0</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52">Z266*Z516</f>
        <v>0</v>
      </c>
      <c r="AA518" s="378">
        <f t="shared" si="152"/>
        <v>0</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53">Z395*Z516</f>
        <v>0</v>
      </c>
      <c r="AA519" s="378">
        <f t="shared" si="153"/>
        <v>0</v>
      </c>
      <c r="AB519" s="378">
        <f t="shared" si="153"/>
        <v>0</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9">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54">Z513*Z516</f>
        <v>0</v>
      </c>
      <c r="AA520" s="378">
        <f t="shared" si="154"/>
        <v>0</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9">
        <f>SUM(Y520:AL520)</f>
        <v>0</v>
      </c>
    </row>
    <row r="521" spans="2:41" ht="15.75">
      <c r="B521" s="349" t="s">
        <v>263</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55">SUM(Z517:Z520)</f>
        <v>0</v>
      </c>
      <c r="AA521" s="346">
        <f t="shared" si="155"/>
        <v>0</v>
      </c>
      <c r="AB521" s="346">
        <f t="shared" si="155"/>
        <v>0</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0</v>
      </c>
    </row>
    <row r="522" spans="2:41" ht="15.75">
      <c r="B522" s="349" t="s">
        <v>264</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75">
      <c r="B523" s="349" t="s">
        <v>266</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591</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529</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0"/>
  <sheetViews>
    <sheetView topLeftCell="A319" zoomScale="90" zoomScaleNormal="90" workbookViewId="0">
      <pane xSplit="2" topLeftCell="C1" activePane="topRight" state="frozen"/>
      <selection pane="topRight" activeCell="X658" sqref="X658"/>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13" width="9.140625" style="427" customWidth="1" outlineLevel="1"/>
    <col min="14" max="14" width="13.5703125" style="427" customWidth="1" outlineLevel="1"/>
    <col min="15" max="15" width="15.7109375" style="427" customWidth="1"/>
    <col min="16" max="24" width="9.140625" style="427" customWidth="1" outlineLevel="1"/>
    <col min="25" max="25" width="16.5703125" style="427" customWidth="1"/>
    <col min="26" max="27" width="15" style="427" customWidth="1"/>
    <col min="28" max="28" width="17.7109375" style="427" customWidth="1"/>
    <col min="29" max="29" width="19.7109375" style="427" customWidth="1"/>
    <col min="30" max="30" width="18.7109375" style="427" customWidth="1"/>
    <col min="31" max="35" width="14.85546875" style="427" customWidth="1"/>
    <col min="36" max="38" width="17.28515625" style="427" customWidth="1"/>
    <col min="39" max="39" width="14.5703125" style="427" customWidth="1"/>
    <col min="40" max="40" width="11.7109375" style="427" customWidth="1"/>
    <col min="41" max="16384" width="9.140625" style="427"/>
  </cols>
  <sheetData>
    <row r="13" spans="2:39" ht="15.75" thickBot="1"/>
    <row r="14" spans="2:39" ht="26.25" customHeight="1" thickBot="1">
      <c r="B14" s="811"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11"/>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11"/>
      <c r="C16" s="808" t="s">
        <v>554</v>
      </c>
      <c r="D16" s="809"/>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11" t="s">
        <v>507</v>
      </c>
      <c r="C18" s="812" t="s">
        <v>695</v>
      </c>
      <c r="D18" s="812"/>
      <c r="E18" s="812"/>
      <c r="F18" s="812"/>
      <c r="G18" s="812"/>
      <c r="H18" s="812"/>
      <c r="I18" s="812"/>
      <c r="J18" s="812"/>
      <c r="K18" s="812"/>
      <c r="L18" s="812"/>
      <c r="M18" s="812"/>
      <c r="N18" s="812"/>
      <c r="O18" s="812"/>
      <c r="P18" s="812"/>
      <c r="Q18" s="812"/>
      <c r="R18" s="812"/>
      <c r="S18" s="812"/>
      <c r="T18" s="812"/>
      <c r="U18" s="812"/>
      <c r="V18" s="812"/>
      <c r="W18" s="812"/>
      <c r="X18" s="812"/>
      <c r="Y18" s="606"/>
      <c r="Z18" s="606"/>
      <c r="AA18" s="606"/>
      <c r="AB18" s="606"/>
      <c r="AC18" s="606"/>
      <c r="AD18" s="606"/>
      <c r="AE18" s="270"/>
      <c r="AF18" s="265"/>
      <c r="AG18" s="265"/>
      <c r="AH18" s="265"/>
      <c r="AI18" s="265"/>
      <c r="AJ18" s="265"/>
      <c r="AK18" s="265"/>
      <c r="AL18" s="265"/>
      <c r="AM18" s="265"/>
    </row>
    <row r="19" spans="2:39" ht="45.75" customHeight="1">
      <c r="B19" s="811"/>
      <c r="C19" s="812" t="s">
        <v>574</v>
      </c>
      <c r="D19" s="812"/>
      <c r="E19" s="812"/>
      <c r="F19" s="812"/>
      <c r="G19" s="812"/>
      <c r="H19" s="812"/>
      <c r="I19" s="812"/>
      <c r="J19" s="812"/>
      <c r="K19" s="812"/>
      <c r="L19" s="812"/>
      <c r="M19" s="812"/>
      <c r="N19" s="812"/>
      <c r="O19" s="812"/>
      <c r="P19" s="812"/>
      <c r="Q19" s="812"/>
      <c r="R19" s="812"/>
      <c r="S19" s="812"/>
      <c r="T19" s="812"/>
      <c r="U19" s="812"/>
      <c r="V19" s="812"/>
      <c r="W19" s="812"/>
      <c r="X19" s="812"/>
      <c r="Y19" s="606"/>
      <c r="Z19" s="606"/>
      <c r="AA19" s="606"/>
      <c r="AB19" s="606"/>
      <c r="AC19" s="606"/>
      <c r="AD19" s="606"/>
      <c r="AE19" s="270"/>
      <c r="AF19" s="265"/>
      <c r="AG19" s="265"/>
      <c r="AH19" s="265"/>
      <c r="AI19" s="265"/>
      <c r="AJ19" s="265"/>
      <c r="AK19" s="265"/>
      <c r="AL19" s="265"/>
      <c r="AM19" s="265"/>
    </row>
    <row r="20" spans="2:39" ht="62.25" customHeight="1">
      <c r="B20" s="273"/>
      <c r="C20" s="812" t="s">
        <v>572</v>
      </c>
      <c r="D20" s="812"/>
      <c r="E20" s="812"/>
      <c r="F20" s="812"/>
      <c r="G20" s="812"/>
      <c r="H20" s="812"/>
      <c r="I20" s="812"/>
      <c r="J20" s="812"/>
      <c r="K20" s="812"/>
      <c r="L20" s="812"/>
      <c r="M20" s="812"/>
      <c r="N20" s="812"/>
      <c r="O20" s="812"/>
      <c r="P20" s="812"/>
      <c r="Q20" s="812"/>
      <c r="R20" s="812"/>
      <c r="S20" s="812"/>
      <c r="T20" s="812"/>
      <c r="U20" s="812"/>
      <c r="V20" s="812"/>
      <c r="W20" s="812"/>
      <c r="X20" s="812"/>
      <c r="Y20" s="606"/>
      <c r="Z20" s="606"/>
      <c r="AA20" s="606"/>
      <c r="AB20" s="606"/>
      <c r="AC20" s="606"/>
      <c r="AD20" s="606"/>
      <c r="AE20" s="428"/>
      <c r="AF20" s="265"/>
      <c r="AG20" s="265"/>
      <c r="AH20" s="265"/>
      <c r="AI20" s="265"/>
      <c r="AJ20" s="265"/>
      <c r="AK20" s="265"/>
      <c r="AL20" s="265"/>
      <c r="AM20" s="265"/>
    </row>
    <row r="21" spans="2:39" ht="37.5" customHeight="1">
      <c r="B21" s="273"/>
      <c r="C21" s="812" t="s">
        <v>638</v>
      </c>
      <c r="D21" s="812"/>
      <c r="E21" s="812"/>
      <c r="F21" s="812"/>
      <c r="G21" s="812"/>
      <c r="H21" s="812"/>
      <c r="I21" s="812"/>
      <c r="J21" s="812"/>
      <c r="K21" s="812"/>
      <c r="L21" s="812"/>
      <c r="M21" s="812"/>
      <c r="N21" s="812"/>
      <c r="O21" s="812"/>
      <c r="P21" s="812"/>
      <c r="Q21" s="812"/>
      <c r="R21" s="812"/>
      <c r="S21" s="812"/>
      <c r="T21" s="812"/>
      <c r="U21" s="812"/>
      <c r="V21" s="812"/>
      <c r="W21" s="812"/>
      <c r="X21" s="812"/>
      <c r="Y21" s="606"/>
      <c r="Z21" s="606"/>
      <c r="AA21" s="606"/>
      <c r="AB21" s="606"/>
      <c r="AC21" s="606"/>
      <c r="AD21" s="606"/>
      <c r="AE21" s="276"/>
      <c r="AF21" s="265"/>
      <c r="AG21" s="265"/>
      <c r="AH21" s="265"/>
      <c r="AI21" s="265"/>
      <c r="AJ21" s="265"/>
      <c r="AK21" s="265"/>
      <c r="AL21" s="265"/>
      <c r="AM21" s="265"/>
    </row>
    <row r="22" spans="2:39" ht="54.75" customHeight="1">
      <c r="B22" s="273"/>
      <c r="C22" s="812" t="s">
        <v>622</v>
      </c>
      <c r="D22" s="812"/>
      <c r="E22" s="812"/>
      <c r="F22" s="812"/>
      <c r="G22" s="812"/>
      <c r="H22" s="812"/>
      <c r="I22" s="812"/>
      <c r="J22" s="812"/>
      <c r="K22" s="812"/>
      <c r="L22" s="812"/>
      <c r="M22" s="812"/>
      <c r="N22" s="812"/>
      <c r="O22" s="812"/>
      <c r="P22" s="812"/>
      <c r="Q22" s="812"/>
      <c r="R22" s="812"/>
      <c r="S22" s="812"/>
      <c r="T22" s="812"/>
      <c r="U22" s="812"/>
      <c r="V22" s="812"/>
      <c r="W22" s="812"/>
      <c r="X22" s="812"/>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11" t="s">
        <v>530</v>
      </c>
      <c r="C24" s="596" t="s">
        <v>532</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11"/>
      <c r="C25" s="596" t="s">
        <v>533</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534</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535</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536</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537</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267</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13" t="s">
        <v>211</v>
      </c>
      <c r="C34" s="815" t="s">
        <v>33</v>
      </c>
      <c r="D34" s="284" t="s">
        <v>423</v>
      </c>
      <c r="E34" s="817" t="s">
        <v>209</v>
      </c>
      <c r="F34" s="818"/>
      <c r="G34" s="818"/>
      <c r="H34" s="818"/>
      <c r="I34" s="818"/>
      <c r="J34" s="818"/>
      <c r="K34" s="818"/>
      <c r="L34" s="818"/>
      <c r="M34" s="819"/>
      <c r="N34" s="823" t="s">
        <v>213</v>
      </c>
      <c r="O34" s="284" t="s">
        <v>424</v>
      </c>
      <c r="P34" s="817" t="s">
        <v>212</v>
      </c>
      <c r="Q34" s="818"/>
      <c r="R34" s="818"/>
      <c r="S34" s="818"/>
      <c r="T34" s="818"/>
      <c r="U34" s="818"/>
      <c r="V34" s="818"/>
      <c r="W34" s="818"/>
      <c r="X34" s="819"/>
      <c r="Y34" s="820" t="s">
        <v>244</v>
      </c>
      <c r="Z34" s="821"/>
      <c r="AA34" s="821"/>
      <c r="AB34" s="821"/>
      <c r="AC34" s="821"/>
      <c r="AD34" s="821"/>
      <c r="AE34" s="821"/>
      <c r="AF34" s="821"/>
      <c r="AG34" s="821"/>
      <c r="AH34" s="821"/>
      <c r="AI34" s="821"/>
      <c r="AJ34" s="821"/>
      <c r="AK34" s="821"/>
      <c r="AL34" s="821"/>
      <c r="AM34" s="822"/>
    </row>
    <row r="35" spans="1:39" ht="65.25" customHeight="1">
      <c r="B35" s="814"/>
      <c r="C35" s="816"/>
      <c r="D35" s="285">
        <v>2015</v>
      </c>
      <c r="E35" s="285">
        <v>2016</v>
      </c>
      <c r="F35" s="285">
        <v>2017</v>
      </c>
      <c r="G35" s="285">
        <v>2018</v>
      </c>
      <c r="H35" s="285">
        <v>2019</v>
      </c>
      <c r="I35" s="285">
        <v>2020</v>
      </c>
      <c r="J35" s="285">
        <v>2021</v>
      </c>
      <c r="K35" s="285">
        <v>2022</v>
      </c>
      <c r="L35" s="285">
        <v>2023</v>
      </c>
      <c r="M35" s="429">
        <v>2024</v>
      </c>
      <c r="N35" s="824"/>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GS&gt;50-4999kW</v>
      </c>
      <c r="AB35" s="285" t="str">
        <f>'1.  LRAMVA Summary'!G52</f>
        <v>USL</v>
      </c>
      <c r="AC35" s="285" t="str">
        <f>'1.  LRAMVA Summary'!H52</f>
        <v xml:space="preserve">Street Lighting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505</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kWh</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498</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25114</v>
      </c>
      <c r="E38" s="295">
        <v>24886</v>
      </c>
      <c r="F38" s="295">
        <v>24886</v>
      </c>
      <c r="G38" s="295">
        <v>24886</v>
      </c>
      <c r="H38" s="295">
        <v>24886</v>
      </c>
      <c r="I38" s="295">
        <v>24886</v>
      </c>
      <c r="J38" s="295">
        <v>24886</v>
      </c>
      <c r="K38" s="295">
        <v>24880</v>
      </c>
      <c r="L38" s="295">
        <v>24880</v>
      </c>
      <c r="M38" s="295">
        <v>24880</v>
      </c>
      <c r="N38" s="291"/>
      <c r="O38" s="295">
        <v>2</v>
      </c>
      <c r="P38" s="295">
        <v>2</v>
      </c>
      <c r="Q38" s="295">
        <v>2</v>
      </c>
      <c r="R38" s="295">
        <v>2</v>
      </c>
      <c r="S38" s="295">
        <v>2</v>
      </c>
      <c r="T38" s="295">
        <v>2</v>
      </c>
      <c r="U38" s="295">
        <v>2</v>
      </c>
      <c r="V38" s="295">
        <v>2</v>
      </c>
      <c r="W38" s="295">
        <v>2</v>
      </c>
      <c r="X38" s="295">
        <v>2</v>
      </c>
      <c r="Y38" s="410">
        <v>1</v>
      </c>
      <c r="Z38" s="410"/>
      <c r="AA38" s="410"/>
      <c r="AB38" s="410"/>
      <c r="AC38" s="410"/>
      <c r="AD38" s="410"/>
      <c r="AE38" s="410"/>
      <c r="AF38" s="410"/>
      <c r="AG38" s="410"/>
      <c r="AH38" s="410"/>
      <c r="AI38" s="410"/>
      <c r="AJ38" s="410"/>
      <c r="AK38" s="410"/>
      <c r="AL38" s="410"/>
      <c r="AM38" s="296">
        <f>SUM(Y38:AL38)</f>
        <v>1</v>
      </c>
    </row>
    <row r="39" spans="1:39" outlineLevel="1">
      <c r="B39" s="294" t="s">
        <v>268</v>
      </c>
      <c r="C39" s="291" t="s">
        <v>163</v>
      </c>
      <c r="D39" s="295">
        <v>4194</v>
      </c>
      <c r="E39" s="295">
        <v>4134</v>
      </c>
      <c r="F39" s="295">
        <v>4134</v>
      </c>
      <c r="G39" s="295">
        <v>4134</v>
      </c>
      <c r="H39" s="295">
        <v>4134</v>
      </c>
      <c r="I39" s="295">
        <v>4134</v>
      </c>
      <c r="J39" s="295">
        <v>4134</v>
      </c>
      <c r="K39" s="295">
        <v>4132</v>
      </c>
      <c r="L39" s="295">
        <v>4132</v>
      </c>
      <c r="M39" s="295">
        <v>4132</v>
      </c>
      <c r="N39" s="468"/>
      <c r="O39" s="295"/>
      <c r="P39" s="295"/>
      <c r="Q39" s="295"/>
      <c r="R39" s="295"/>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46397</v>
      </c>
      <c r="E41" s="295">
        <v>45573</v>
      </c>
      <c r="F41" s="295">
        <v>45573</v>
      </c>
      <c r="G41" s="295">
        <v>45573</v>
      </c>
      <c r="H41" s="295">
        <v>45573</v>
      </c>
      <c r="I41" s="295">
        <v>45573</v>
      </c>
      <c r="J41" s="295">
        <v>45573</v>
      </c>
      <c r="K41" s="295">
        <v>45549</v>
      </c>
      <c r="L41" s="295">
        <v>45549</v>
      </c>
      <c r="M41" s="295">
        <v>45549</v>
      </c>
      <c r="N41" s="291"/>
      <c r="O41" s="295">
        <v>3</v>
      </c>
      <c r="P41" s="295">
        <v>3</v>
      </c>
      <c r="Q41" s="295">
        <v>3</v>
      </c>
      <c r="R41" s="295">
        <v>3</v>
      </c>
      <c r="S41" s="295">
        <v>3</v>
      </c>
      <c r="T41" s="295">
        <v>3</v>
      </c>
      <c r="U41" s="295">
        <v>3</v>
      </c>
      <c r="V41" s="295">
        <v>3</v>
      </c>
      <c r="W41" s="295">
        <v>3</v>
      </c>
      <c r="X41" s="295">
        <v>3</v>
      </c>
      <c r="Y41" s="410">
        <v>1</v>
      </c>
      <c r="Z41" s="410"/>
      <c r="AA41" s="410"/>
      <c r="AB41" s="410"/>
      <c r="AC41" s="410"/>
      <c r="AD41" s="410"/>
      <c r="AE41" s="410"/>
      <c r="AF41" s="410"/>
      <c r="AG41" s="410"/>
      <c r="AH41" s="410"/>
      <c r="AI41" s="410"/>
      <c r="AJ41" s="410"/>
      <c r="AK41" s="410"/>
      <c r="AL41" s="410"/>
      <c r="AM41" s="296">
        <f>SUM(Y41:AL41)</f>
        <v>1</v>
      </c>
    </row>
    <row r="42" spans="1:39" outlineLevel="1">
      <c r="B42" s="294" t="s">
        <v>268</v>
      </c>
      <c r="C42" s="291" t="s">
        <v>163</v>
      </c>
      <c r="D42" s="295">
        <v>480</v>
      </c>
      <c r="E42" s="295">
        <v>474</v>
      </c>
      <c r="F42" s="295">
        <v>474</v>
      </c>
      <c r="G42" s="295">
        <v>474</v>
      </c>
      <c r="H42" s="295">
        <v>474</v>
      </c>
      <c r="I42" s="295">
        <v>474</v>
      </c>
      <c r="J42" s="295">
        <v>474</v>
      </c>
      <c r="K42" s="295">
        <v>473</v>
      </c>
      <c r="L42" s="295">
        <v>473</v>
      </c>
      <c r="M42" s="295">
        <v>473</v>
      </c>
      <c r="N42" s="468"/>
      <c r="O42" s="295"/>
      <c r="P42" s="295"/>
      <c r="Q42" s="295"/>
      <c r="R42" s="295"/>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1018</v>
      </c>
      <c r="E44" s="295">
        <v>1018</v>
      </c>
      <c r="F44" s="295">
        <v>1018</v>
      </c>
      <c r="G44" s="295">
        <v>1018</v>
      </c>
      <c r="H44" s="295">
        <v>0</v>
      </c>
      <c r="I44" s="295">
        <v>0</v>
      </c>
      <c r="J44" s="295">
        <v>0</v>
      </c>
      <c r="K44" s="295">
        <v>0</v>
      </c>
      <c r="L44" s="295">
        <v>0</v>
      </c>
      <c r="M44" s="295">
        <v>0</v>
      </c>
      <c r="N44" s="291"/>
      <c r="O44" s="295"/>
      <c r="P44" s="295"/>
      <c r="Q44" s="295"/>
      <c r="R44" s="295"/>
      <c r="S44" s="295"/>
      <c r="T44" s="295"/>
      <c r="U44" s="295"/>
      <c r="V44" s="295"/>
      <c r="W44" s="295"/>
      <c r="X44" s="295"/>
      <c r="Y44" s="410"/>
      <c r="Z44" s="410"/>
      <c r="AA44" s="410"/>
      <c r="AB44" s="410"/>
      <c r="AC44" s="410"/>
      <c r="AD44" s="410"/>
      <c r="AE44" s="410"/>
      <c r="AF44" s="410"/>
      <c r="AG44" s="410"/>
      <c r="AH44" s="410"/>
      <c r="AI44" s="410"/>
      <c r="AJ44" s="410"/>
      <c r="AK44" s="410"/>
      <c r="AL44" s="410"/>
      <c r="AM44" s="296">
        <f>SUM(Y44:AL44)</f>
        <v>0</v>
      </c>
    </row>
    <row r="45" spans="1:39" outlineLevel="1">
      <c r="B45" s="294" t="s">
        <v>268</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0</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681</v>
      </c>
      <c r="C47" s="291" t="s">
        <v>25</v>
      </c>
      <c r="D47" s="295">
        <v>25174</v>
      </c>
      <c r="E47" s="295">
        <v>25174</v>
      </c>
      <c r="F47" s="295">
        <v>25174</v>
      </c>
      <c r="G47" s="295">
        <v>25174</v>
      </c>
      <c r="H47" s="295">
        <v>25174</v>
      </c>
      <c r="I47" s="295">
        <v>25174</v>
      </c>
      <c r="J47" s="295">
        <v>25174</v>
      </c>
      <c r="K47" s="295">
        <v>25174</v>
      </c>
      <c r="L47" s="295">
        <v>25174</v>
      </c>
      <c r="M47" s="295">
        <v>25174</v>
      </c>
      <c r="N47" s="291"/>
      <c r="O47" s="295">
        <v>13</v>
      </c>
      <c r="P47" s="295">
        <v>13</v>
      </c>
      <c r="Q47" s="295">
        <v>13</v>
      </c>
      <c r="R47" s="295">
        <v>13</v>
      </c>
      <c r="S47" s="295">
        <v>13</v>
      </c>
      <c r="T47" s="295">
        <v>13</v>
      </c>
      <c r="U47" s="295">
        <v>13</v>
      </c>
      <c r="V47" s="295">
        <v>13</v>
      </c>
      <c r="W47" s="295">
        <v>13</v>
      </c>
      <c r="X47" s="295">
        <v>13</v>
      </c>
      <c r="Y47" s="410">
        <v>1</v>
      </c>
      <c r="Z47" s="410"/>
      <c r="AA47" s="410"/>
      <c r="AB47" s="410"/>
      <c r="AC47" s="410"/>
      <c r="AD47" s="410"/>
      <c r="AE47" s="410"/>
      <c r="AF47" s="410"/>
      <c r="AG47" s="410"/>
      <c r="AH47" s="410"/>
      <c r="AI47" s="410"/>
      <c r="AJ47" s="410"/>
      <c r="AK47" s="410"/>
      <c r="AL47" s="410"/>
      <c r="AM47" s="296">
        <f>SUM(Y47:AL47)</f>
        <v>1</v>
      </c>
    </row>
    <row r="48" spans="1:39" outlineLevel="1">
      <c r="B48" s="294" t="s">
        <v>268</v>
      </c>
      <c r="C48" s="291" t="s">
        <v>163</v>
      </c>
      <c r="D48" s="295">
        <v>1073</v>
      </c>
      <c r="E48" s="295">
        <v>1073</v>
      </c>
      <c r="F48" s="295">
        <v>1073</v>
      </c>
      <c r="G48" s="295">
        <v>1073</v>
      </c>
      <c r="H48" s="295">
        <v>1073</v>
      </c>
      <c r="I48" s="295">
        <v>1073</v>
      </c>
      <c r="J48" s="295">
        <v>1073</v>
      </c>
      <c r="K48" s="295">
        <v>1073</v>
      </c>
      <c r="L48" s="295">
        <v>1073</v>
      </c>
      <c r="M48" s="295">
        <v>1073</v>
      </c>
      <c r="N48" s="468"/>
      <c r="O48" s="295">
        <v>1</v>
      </c>
      <c r="P48" s="295">
        <v>1</v>
      </c>
      <c r="Q48" s="295">
        <v>1</v>
      </c>
      <c r="R48" s="295">
        <v>1</v>
      </c>
      <c r="S48" s="295">
        <v>1</v>
      </c>
      <c r="T48" s="295">
        <v>1</v>
      </c>
      <c r="U48" s="295">
        <v>1</v>
      </c>
      <c r="V48" s="295">
        <v>1</v>
      </c>
      <c r="W48" s="295">
        <v>1</v>
      </c>
      <c r="X48" s="295">
        <v>1</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outlineLevel="1">
      <c r="B51" s="294" t="s">
        <v>268</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499</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outlineLevel="1">
      <c r="B55" s="294" t="s">
        <v>268</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24810</v>
      </c>
      <c r="E57" s="295">
        <v>24810</v>
      </c>
      <c r="F57" s="295">
        <v>24810</v>
      </c>
      <c r="G57" s="295">
        <v>24810</v>
      </c>
      <c r="H57" s="295">
        <v>24810</v>
      </c>
      <c r="I57" s="295">
        <v>24810</v>
      </c>
      <c r="J57" s="295">
        <v>23811</v>
      </c>
      <c r="K57" s="295">
        <v>23811</v>
      </c>
      <c r="L57" s="295">
        <v>22147</v>
      </c>
      <c r="M57" s="295">
        <v>18255</v>
      </c>
      <c r="N57" s="295">
        <v>12</v>
      </c>
      <c r="O57" s="295">
        <v>2</v>
      </c>
      <c r="P57" s="295">
        <v>2</v>
      </c>
      <c r="Q57" s="295">
        <v>2</v>
      </c>
      <c r="R57" s="295">
        <v>2</v>
      </c>
      <c r="S57" s="295">
        <v>2</v>
      </c>
      <c r="T57" s="295">
        <v>2</v>
      </c>
      <c r="U57" s="295">
        <v>2</v>
      </c>
      <c r="V57" s="295">
        <v>2</v>
      </c>
      <c r="W57" s="295">
        <v>2</v>
      </c>
      <c r="X57" s="295">
        <v>1</v>
      </c>
      <c r="Y57" s="533"/>
      <c r="Z57" s="533">
        <v>1</v>
      </c>
      <c r="AA57" s="533"/>
      <c r="AB57" s="410"/>
      <c r="AC57" s="533"/>
      <c r="AD57" s="410"/>
      <c r="AE57" s="410"/>
      <c r="AF57" s="415"/>
      <c r="AG57" s="415"/>
      <c r="AH57" s="415"/>
      <c r="AI57" s="415"/>
      <c r="AJ57" s="415"/>
      <c r="AK57" s="415"/>
      <c r="AL57" s="415"/>
      <c r="AM57" s="296">
        <f>SUM(Y57:AL57)</f>
        <v>1</v>
      </c>
    </row>
    <row r="58" spans="1:39" outlineLevel="1">
      <c r="B58" s="294" t="s">
        <v>268</v>
      </c>
      <c r="C58" s="291" t="s">
        <v>163</v>
      </c>
      <c r="D58" s="295">
        <v>13545</v>
      </c>
      <c r="E58" s="295">
        <v>13545</v>
      </c>
      <c r="F58" s="295">
        <v>13545</v>
      </c>
      <c r="G58" s="295">
        <v>13545</v>
      </c>
      <c r="H58" s="295">
        <v>13545</v>
      </c>
      <c r="I58" s="295">
        <v>13545</v>
      </c>
      <c r="J58" s="295">
        <v>14982</v>
      </c>
      <c r="K58" s="295">
        <v>14982</v>
      </c>
      <c r="L58" s="295">
        <v>19289</v>
      </c>
      <c r="M58" s="295">
        <v>20310</v>
      </c>
      <c r="N58" s="295">
        <f>N57</f>
        <v>12</v>
      </c>
      <c r="O58" s="295"/>
      <c r="P58" s="295"/>
      <c r="Q58" s="295"/>
      <c r="R58" s="295"/>
      <c r="S58" s="295"/>
      <c r="T58" s="295"/>
      <c r="U58" s="295"/>
      <c r="V58" s="295"/>
      <c r="W58" s="295"/>
      <c r="X58" s="295"/>
      <c r="Y58" s="411">
        <f>Y57</f>
        <v>0</v>
      </c>
      <c r="Z58" s="411">
        <f>Z57</f>
        <v>1</v>
      </c>
      <c r="AA58" s="411">
        <f t="shared" ref="AA58" si="66">AA57</f>
        <v>0</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c r="E60" s="295"/>
      <c r="F60" s="295"/>
      <c r="G60" s="295"/>
      <c r="H60" s="295"/>
      <c r="I60" s="295"/>
      <c r="J60" s="295"/>
      <c r="K60" s="295"/>
      <c r="L60" s="295"/>
      <c r="M60" s="295"/>
      <c r="N60" s="295">
        <v>12</v>
      </c>
      <c r="O60" s="295"/>
      <c r="P60" s="295"/>
      <c r="Q60" s="295"/>
      <c r="R60" s="295"/>
      <c r="S60" s="295"/>
      <c r="T60" s="295"/>
      <c r="U60" s="295"/>
      <c r="V60" s="295"/>
      <c r="W60" s="295"/>
      <c r="X60" s="295"/>
      <c r="Y60" s="415"/>
      <c r="Z60" s="533"/>
      <c r="AA60" s="410"/>
      <c r="AB60" s="410"/>
      <c r="AC60" s="410"/>
      <c r="AD60" s="410"/>
      <c r="AE60" s="410"/>
      <c r="AF60" s="415"/>
      <c r="AG60" s="415"/>
      <c r="AH60" s="415"/>
      <c r="AI60" s="415"/>
      <c r="AJ60" s="415"/>
      <c r="AK60" s="415"/>
      <c r="AL60" s="415"/>
      <c r="AM60" s="296">
        <f>SUM(Y60:AL60)</f>
        <v>0</v>
      </c>
    </row>
    <row r="61" spans="1:39" outlineLevel="1">
      <c r="B61" s="294" t="s">
        <v>268</v>
      </c>
      <c r="C61" s="291" t="s">
        <v>163</v>
      </c>
      <c r="D61" s="295"/>
      <c r="E61" s="295"/>
      <c r="F61" s="295"/>
      <c r="G61" s="295"/>
      <c r="H61" s="295"/>
      <c r="I61" s="295"/>
      <c r="J61" s="295"/>
      <c r="K61" s="295"/>
      <c r="L61" s="295"/>
      <c r="M61" s="295"/>
      <c r="N61" s="295">
        <f>N60</f>
        <v>12</v>
      </c>
      <c r="O61" s="295"/>
      <c r="P61" s="295"/>
      <c r="Q61" s="295"/>
      <c r="R61" s="295"/>
      <c r="S61" s="295"/>
      <c r="T61" s="295"/>
      <c r="U61" s="295"/>
      <c r="V61" s="295"/>
      <c r="W61" s="295"/>
      <c r="X61" s="295"/>
      <c r="Y61" s="411">
        <f>Y60</f>
        <v>0</v>
      </c>
      <c r="Z61" s="411">
        <f t="shared" ref="Z61" si="78">Z60</f>
        <v>0</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c r="AB63" s="410"/>
      <c r="AC63" s="410"/>
      <c r="AD63" s="410"/>
      <c r="AE63" s="410"/>
      <c r="AF63" s="415"/>
      <c r="AG63" s="415"/>
      <c r="AH63" s="415"/>
      <c r="AI63" s="415"/>
      <c r="AJ63" s="415"/>
      <c r="AK63" s="415"/>
      <c r="AL63" s="415"/>
      <c r="AM63" s="296">
        <f>SUM(Y63:AL63)</f>
        <v>0</v>
      </c>
    </row>
    <row r="64" spans="1:39" outlineLevel="1">
      <c r="B64" s="294" t="s">
        <v>268</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outlineLevel="1">
      <c r="B67" s="294" t="s">
        <v>268</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outlineLevel="1">
      <c r="B71" s="294" t="s">
        <v>268</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outlineLevel="1">
      <c r="B74" s="520" t="s">
        <v>268</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c r="E76" s="295"/>
      <c r="F76" s="295"/>
      <c r="G76" s="295"/>
      <c r="H76" s="295"/>
      <c r="I76" s="295"/>
      <c r="J76" s="295"/>
      <c r="K76" s="295"/>
      <c r="L76" s="295"/>
      <c r="M76" s="295"/>
      <c r="N76" s="295">
        <v>12</v>
      </c>
      <c r="O76" s="295"/>
      <c r="P76" s="295"/>
      <c r="Q76" s="295"/>
      <c r="R76" s="295"/>
      <c r="S76" s="295"/>
      <c r="T76" s="295"/>
      <c r="U76" s="295"/>
      <c r="V76" s="295"/>
      <c r="W76" s="295"/>
      <c r="X76" s="295"/>
      <c r="Y76" s="410"/>
      <c r="Z76" s="410"/>
      <c r="AA76" s="410"/>
      <c r="AB76" s="410"/>
      <c r="AC76" s="410"/>
      <c r="AD76" s="410"/>
      <c r="AE76" s="410"/>
      <c r="AF76" s="415"/>
      <c r="AG76" s="415"/>
      <c r="AH76" s="415"/>
      <c r="AI76" s="415"/>
      <c r="AJ76" s="415"/>
      <c r="AK76" s="415"/>
      <c r="AL76" s="415"/>
      <c r="AM76" s="296">
        <f>SUM(Y76:AL76)</f>
        <v>0</v>
      </c>
    </row>
    <row r="77" spans="1:39" outlineLevel="1">
      <c r="B77" s="520" t="s">
        <v>268</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0</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c r="E80" s="295"/>
      <c r="F80" s="295"/>
      <c r="G80" s="295"/>
      <c r="H80" s="295"/>
      <c r="I80" s="295"/>
      <c r="J80" s="295"/>
      <c r="K80" s="295"/>
      <c r="L80" s="295"/>
      <c r="M80" s="295"/>
      <c r="N80" s="295">
        <v>12</v>
      </c>
      <c r="O80" s="295"/>
      <c r="P80" s="295"/>
      <c r="Q80" s="295"/>
      <c r="R80" s="295"/>
      <c r="S80" s="295"/>
      <c r="T80" s="295"/>
      <c r="U80" s="295"/>
      <c r="V80" s="295"/>
      <c r="W80" s="295"/>
      <c r="X80" s="295"/>
      <c r="Y80" s="533"/>
      <c r="Z80" s="410"/>
      <c r="AA80" s="410"/>
      <c r="AB80" s="410"/>
      <c r="AC80" s="410"/>
      <c r="AD80" s="410"/>
      <c r="AE80" s="410"/>
      <c r="AF80" s="410"/>
      <c r="AG80" s="410"/>
      <c r="AH80" s="410"/>
      <c r="AI80" s="410"/>
      <c r="AJ80" s="410"/>
      <c r="AK80" s="410"/>
      <c r="AL80" s="410"/>
      <c r="AM80" s="296">
        <f>SUM(Y80:AL80)</f>
        <v>0</v>
      </c>
    </row>
    <row r="81" spans="1:40" outlineLevel="1">
      <c r="B81" s="294" t="s">
        <v>268</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0</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491</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496</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268</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492</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268</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497</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268</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268</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268</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268</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504</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500</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268</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268</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268</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268</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501</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268</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533"/>
      <c r="AA121" s="533"/>
      <c r="AB121" s="410"/>
      <c r="AC121" s="533"/>
      <c r="AD121" s="410"/>
      <c r="AE121" s="410"/>
      <c r="AF121" s="415"/>
      <c r="AG121" s="415"/>
      <c r="AH121" s="415"/>
      <c r="AI121" s="415"/>
      <c r="AJ121" s="415"/>
      <c r="AK121" s="415"/>
      <c r="AL121" s="415"/>
      <c r="AM121" s="296">
        <f>SUM(Y121:AL121)</f>
        <v>0</v>
      </c>
    </row>
    <row r="122" spans="1:39" outlineLevel="1">
      <c r="B122" s="294" t="s">
        <v>268</v>
      </c>
      <c r="C122" s="291" t="s">
        <v>163</v>
      </c>
      <c r="D122" s="295"/>
      <c r="E122" s="295"/>
      <c r="F122" s="295"/>
      <c r="G122" s="295"/>
      <c r="H122" s="295"/>
      <c r="I122" s="295"/>
      <c r="J122" s="295"/>
      <c r="K122" s="295"/>
      <c r="L122" s="295"/>
      <c r="M122" s="295"/>
      <c r="N122" s="295">
        <f>N121</f>
        <v>12</v>
      </c>
      <c r="O122" s="295"/>
      <c r="P122" s="295"/>
      <c r="Q122" s="295"/>
      <c r="R122" s="295"/>
      <c r="S122" s="295"/>
      <c r="T122" s="295"/>
      <c r="U122" s="295"/>
      <c r="V122" s="295"/>
      <c r="W122" s="295"/>
      <c r="X122" s="295"/>
      <c r="Y122" s="411">
        <f>Y121</f>
        <v>0</v>
      </c>
      <c r="Z122" s="411">
        <f t="shared" ref="Z122" si="241">Z121</f>
        <v>0</v>
      </c>
      <c r="AA122" s="411">
        <f t="shared" ref="AA122" si="242">AA121</f>
        <v>0</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268</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268</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268</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268</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268</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268</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502</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268</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268</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268</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503</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268</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268</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268</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268</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268</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268</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268</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268</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268</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268</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268</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268</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268</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268</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272</v>
      </c>
      <c r="C195" s="329"/>
      <c r="D195" s="329">
        <f>SUM(D38:D193)</f>
        <v>141805</v>
      </c>
      <c r="E195" s="329"/>
      <c r="F195" s="329"/>
      <c r="G195" s="329"/>
      <c r="H195" s="329"/>
      <c r="I195" s="329"/>
      <c r="J195" s="329"/>
      <c r="K195" s="329"/>
      <c r="L195" s="329"/>
      <c r="M195" s="329"/>
      <c r="N195" s="329"/>
      <c r="O195" s="329">
        <f>SUM(O38:O193)</f>
        <v>21</v>
      </c>
      <c r="P195" s="329"/>
      <c r="Q195" s="329"/>
      <c r="R195" s="329"/>
      <c r="S195" s="329"/>
      <c r="T195" s="329"/>
      <c r="U195" s="329"/>
      <c r="V195" s="329"/>
      <c r="W195" s="329"/>
      <c r="X195" s="329"/>
      <c r="Y195" s="329">
        <f>IF(Y36="kWh",SUMPRODUCT(D38:D193,Y38:Y193))</f>
        <v>102432</v>
      </c>
      <c r="Z195" s="329">
        <f>IF(Z36="kWh",SUMPRODUCT(D38:D193,Z38:Z193))</f>
        <v>38355</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273</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0</v>
      </c>
      <c r="Z198" s="341">
        <f>HLOOKUP(Z$35,'3.  Distribution Rates'!$C$122:$P$133,7,FALSE)</f>
        <v>0</v>
      </c>
      <c r="AA198" s="341">
        <f>HLOOKUP(AA$35,'3.  Distribution Rates'!$C$122:$P$133,7,FALSE)</f>
        <v>0</v>
      </c>
      <c r="AB198" s="341">
        <f>HLOOKUP(AB$35,'3.  Distribution Rates'!$C$122:$P$133,7,FALSE)</f>
        <v>0</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0</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0</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9">
        <f>SUM(Y203:AL203)</f>
        <v>0</v>
      </c>
    </row>
    <row r="204" spans="2:39" ht="15.75">
      <c r="B204" s="349" t="s">
        <v>269</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554">SUM(AA199:AA203)</f>
        <v>0</v>
      </c>
      <c r="AB204" s="346">
        <f t="shared" si="554"/>
        <v>0</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0</v>
      </c>
    </row>
    <row r="205" spans="2:39" ht="15.75">
      <c r="B205" s="349" t="s">
        <v>270</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6">Z196*Z198</f>
        <v>0</v>
      </c>
      <c r="AA205" s="347">
        <f t="shared" si="556"/>
        <v>0</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0</v>
      </c>
    </row>
    <row r="206" spans="2:39" ht="15.75">
      <c r="B206" s="349" t="s">
        <v>271</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101314</v>
      </c>
      <c r="Z208" s="291">
        <f>SUMPRODUCT(E38:E193,Z38:Z193)</f>
        <v>38355</v>
      </c>
      <c r="AA208" s="291">
        <f>IF(AA36="kw",SUMPRODUCT(N38:N193,P38:P193,AA38:AA193),SUMPRODUCT(E38:E193,AA38:AA193))</f>
        <v>0</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101314</v>
      </c>
      <c r="Z209" s="291">
        <f>SUMPRODUCT(F38:F193,Z38:Z193)</f>
        <v>38355</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101314</v>
      </c>
      <c r="Z210" s="291">
        <f>SUMPRODUCT(G38:G193,Z38:Z193)</f>
        <v>38355</v>
      </c>
      <c r="AA210" s="291">
        <f>IF(AA36="kw",SUMPRODUCT(N38:N193,R38:R193,AA38:AA193),SUMPRODUCT(G38:G193,AA38:AA193))</f>
        <v>0</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101314</v>
      </c>
      <c r="Z211" s="291">
        <f>SUMPRODUCT(H38:H193,Z38:Z193)</f>
        <v>38355</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101314</v>
      </c>
      <c r="Z212" s="326">
        <f>SUMPRODUCT(I38:I193,Z38:Z193)</f>
        <v>38355</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591</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274</v>
      </c>
      <c r="C216" s="281"/>
      <c r="D216" s="590" t="s">
        <v>529</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13" t="s">
        <v>211</v>
      </c>
      <c r="C217" s="815" t="s">
        <v>33</v>
      </c>
      <c r="D217" s="284" t="s">
        <v>423</v>
      </c>
      <c r="E217" s="817" t="s">
        <v>209</v>
      </c>
      <c r="F217" s="818"/>
      <c r="G217" s="818"/>
      <c r="H217" s="818"/>
      <c r="I217" s="818"/>
      <c r="J217" s="818"/>
      <c r="K217" s="818"/>
      <c r="L217" s="818"/>
      <c r="M217" s="819"/>
      <c r="N217" s="823" t="s">
        <v>213</v>
      </c>
      <c r="O217" s="284" t="s">
        <v>424</v>
      </c>
      <c r="P217" s="817" t="s">
        <v>212</v>
      </c>
      <c r="Q217" s="818"/>
      <c r="R217" s="818"/>
      <c r="S217" s="818"/>
      <c r="T217" s="818"/>
      <c r="U217" s="818"/>
      <c r="V217" s="818"/>
      <c r="W217" s="818"/>
      <c r="X217" s="819"/>
      <c r="Y217" s="820" t="s">
        <v>244</v>
      </c>
      <c r="Z217" s="821"/>
      <c r="AA217" s="821"/>
      <c r="AB217" s="821"/>
      <c r="AC217" s="821"/>
      <c r="AD217" s="821"/>
      <c r="AE217" s="821"/>
      <c r="AF217" s="821"/>
      <c r="AG217" s="821"/>
      <c r="AH217" s="821"/>
      <c r="AI217" s="821"/>
      <c r="AJ217" s="821"/>
      <c r="AK217" s="821"/>
      <c r="AL217" s="821"/>
      <c r="AM217" s="822"/>
    </row>
    <row r="218" spans="1:39" ht="60.75" customHeight="1">
      <c r="B218" s="814"/>
      <c r="C218" s="816"/>
      <c r="D218" s="285">
        <v>2016</v>
      </c>
      <c r="E218" s="285">
        <v>2017</v>
      </c>
      <c r="F218" s="285">
        <v>2018</v>
      </c>
      <c r="G218" s="285">
        <v>2019</v>
      </c>
      <c r="H218" s="285">
        <v>2020</v>
      </c>
      <c r="I218" s="285">
        <v>2021</v>
      </c>
      <c r="J218" s="285">
        <v>2022</v>
      </c>
      <c r="K218" s="285">
        <v>2023</v>
      </c>
      <c r="L218" s="285">
        <v>2024</v>
      </c>
      <c r="M218" s="285">
        <v>2025</v>
      </c>
      <c r="N218" s="824"/>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GS&gt;50-4999kW</v>
      </c>
      <c r="AB218" s="285" t="str">
        <f>'1.  LRAMVA Summary'!G52</f>
        <v>USL</v>
      </c>
      <c r="AC218" s="285" t="str">
        <f>'1.  LRAMVA Summary'!H52</f>
        <v xml:space="preserve">Street Lighting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505</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kWh</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498</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290</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290</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290</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681</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290</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290</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499</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290</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290</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290</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290</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290</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290</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290</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290</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290</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491</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496</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290</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492</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290</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497</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290</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290</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290</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290</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504</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500</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272597</v>
      </c>
      <c r="E288" s="295">
        <v>272597</v>
      </c>
      <c r="F288" s="295">
        <v>272597</v>
      </c>
      <c r="G288" s="295">
        <v>272597</v>
      </c>
      <c r="H288" s="295">
        <v>272597</v>
      </c>
      <c r="I288" s="295">
        <v>272597</v>
      </c>
      <c r="J288" s="295">
        <v>272597</v>
      </c>
      <c r="K288" s="295">
        <v>272561</v>
      </c>
      <c r="L288" s="295">
        <v>272561</v>
      </c>
      <c r="M288" s="295">
        <v>271377</v>
      </c>
      <c r="N288" s="291"/>
      <c r="O288" s="295">
        <v>18</v>
      </c>
      <c r="P288" s="295">
        <v>18</v>
      </c>
      <c r="Q288" s="295">
        <v>18</v>
      </c>
      <c r="R288" s="295">
        <v>18</v>
      </c>
      <c r="S288" s="295">
        <v>18</v>
      </c>
      <c r="T288" s="295">
        <v>18</v>
      </c>
      <c r="U288" s="295">
        <v>18</v>
      </c>
      <c r="V288" s="295">
        <v>18</v>
      </c>
      <c r="W288" s="295">
        <v>18</v>
      </c>
      <c r="X288" s="295">
        <v>18</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290</v>
      </c>
      <c r="C289" s="291" t="s">
        <v>163</v>
      </c>
      <c r="D289" s="295">
        <v>30621</v>
      </c>
      <c r="E289" s="295">
        <v>30621</v>
      </c>
      <c r="F289" s="295">
        <v>30621</v>
      </c>
      <c r="G289" s="295">
        <v>30621</v>
      </c>
      <c r="H289" s="295">
        <v>30621</v>
      </c>
      <c r="I289" s="295">
        <v>30621</v>
      </c>
      <c r="J289" s="295">
        <v>30621</v>
      </c>
      <c r="K289" s="295">
        <v>30619</v>
      </c>
      <c r="L289" s="295">
        <v>30619</v>
      </c>
      <c r="M289" s="295">
        <v>30665</v>
      </c>
      <c r="N289" s="291"/>
      <c r="O289" s="295">
        <v>2</v>
      </c>
      <c r="P289" s="295">
        <v>2</v>
      </c>
      <c r="Q289" s="295">
        <v>2</v>
      </c>
      <c r="R289" s="295">
        <v>2</v>
      </c>
      <c r="S289" s="295">
        <v>2</v>
      </c>
      <c r="T289" s="295">
        <v>2</v>
      </c>
      <c r="U289" s="295">
        <v>2</v>
      </c>
      <c r="V289" s="295">
        <v>2</v>
      </c>
      <c r="W289" s="295">
        <v>2</v>
      </c>
      <c r="X289" s="295">
        <v>2</v>
      </c>
      <c r="Y289" s="411">
        <f>Y288</f>
        <v>1</v>
      </c>
      <c r="Z289" s="411">
        <f t="shared" ref="Z289" si="746">Z288</f>
        <v>0</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outlineLevel="1">
      <c r="B290" s="294"/>
      <c r="C290" s="291"/>
      <c r="D290" s="758"/>
      <c r="E290" s="758"/>
      <c r="F290" s="758"/>
      <c r="G290" s="758"/>
      <c r="H290" s="758"/>
      <c r="I290" s="758"/>
      <c r="J290" s="758"/>
      <c r="K290" s="758"/>
      <c r="L290" s="758"/>
      <c r="M290" s="758"/>
      <c r="N290" s="291"/>
      <c r="O290" s="758"/>
      <c r="P290" s="758"/>
      <c r="Q290" s="758"/>
      <c r="R290" s="758"/>
      <c r="S290" s="758"/>
      <c r="T290" s="758"/>
      <c r="U290" s="758"/>
      <c r="V290" s="758"/>
      <c r="W290" s="758"/>
      <c r="X290" s="758"/>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41778</v>
      </c>
      <c r="E291" s="295">
        <v>41778</v>
      </c>
      <c r="F291" s="295">
        <v>41778</v>
      </c>
      <c r="G291" s="295">
        <v>41778</v>
      </c>
      <c r="H291" s="295">
        <v>41778</v>
      </c>
      <c r="I291" s="295">
        <v>41778</v>
      </c>
      <c r="J291" s="295">
        <v>41778</v>
      </c>
      <c r="K291" s="295">
        <v>41778</v>
      </c>
      <c r="L291" s="295">
        <v>41778</v>
      </c>
      <c r="M291" s="295">
        <v>41778</v>
      </c>
      <c r="N291" s="291"/>
      <c r="O291" s="295">
        <v>12</v>
      </c>
      <c r="P291" s="295">
        <v>12</v>
      </c>
      <c r="Q291" s="295">
        <v>12</v>
      </c>
      <c r="R291" s="295">
        <v>12</v>
      </c>
      <c r="S291" s="295">
        <v>12</v>
      </c>
      <c r="T291" s="295">
        <v>12</v>
      </c>
      <c r="U291" s="295">
        <v>12</v>
      </c>
      <c r="V291" s="295">
        <v>12</v>
      </c>
      <c r="W291" s="295">
        <v>12</v>
      </c>
      <c r="X291" s="295">
        <v>12</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290</v>
      </c>
      <c r="C292" s="291" t="s">
        <v>163</v>
      </c>
      <c r="D292" s="295">
        <v>32</v>
      </c>
      <c r="E292" s="295">
        <v>32</v>
      </c>
      <c r="F292" s="295">
        <v>32</v>
      </c>
      <c r="G292" s="295">
        <v>32</v>
      </c>
      <c r="H292" s="295">
        <v>32</v>
      </c>
      <c r="I292" s="295">
        <v>32</v>
      </c>
      <c r="J292" s="295">
        <v>32</v>
      </c>
      <c r="K292" s="295">
        <v>32</v>
      </c>
      <c r="L292" s="295">
        <v>32</v>
      </c>
      <c r="M292" s="295">
        <v>32</v>
      </c>
      <c r="N292" s="291"/>
      <c r="O292" s="295"/>
      <c r="P292" s="295"/>
      <c r="Q292" s="295"/>
      <c r="R292" s="295"/>
      <c r="S292" s="295"/>
      <c r="T292" s="295"/>
      <c r="U292" s="295"/>
      <c r="V292" s="295"/>
      <c r="W292" s="295"/>
      <c r="X292" s="295"/>
      <c r="Y292" s="411">
        <f>Y291</f>
        <v>1</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outlineLevel="1">
      <c r="B293" s="294"/>
      <c r="C293" s="291"/>
      <c r="D293" s="758"/>
      <c r="E293" s="758"/>
      <c r="F293" s="758"/>
      <c r="G293" s="758"/>
      <c r="H293" s="758"/>
      <c r="I293" s="758"/>
      <c r="J293" s="758"/>
      <c r="K293" s="758"/>
      <c r="L293" s="758"/>
      <c r="M293" s="758"/>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290</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outlineLevel="1">
      <c r="B296" s="322"/>
      <c r="C296" s="291"/>
      <c r="D296" s="758"/>
      <c r="E296" s="758"/>
      <c r="F296" s="758"/>
      <c r="G296" s="758"/>
      <c r="H296" s="758"/>
      <c r="I296" s="758"/>
      <c r="J296" s="758"/>
      <c r="K296" s="758"/>
      <c r="L296" s="758"/>
      <c r="M296" s="758"/>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v>1173</v>
      </c>
      <c r="E297" s="295">
        <v>1123</v>
      </c>
      <c r="F297" s="295">
        <v>1074</v>
      </c>
      <c r="G297" s="295">
        <v>1074</v>
      </c>
      <c r="H297" s="295">
        <v>1074</v>
      </c>
      <c r="I297" s="295">
        <v>1074</v>
      </c>
      <c r="J297" s="295">
        <v>1074</v>
      </c>
      <c r="K297" s="295">
        <v>1074</v>
      </c>
      <c r="L297" s="295">
        <v>665</v>
      </c>
      <c r="M297" s="295">
        <v>0</v>
      </c>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290</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5">Z297</f>
        <v>0</v>
      </c>
      <c r="AA298" s="411">
        <f t="shared" ref="AA298" si="786">AA297</f>
        <v>0</v>
      </c>
      <c r="AB298" s="411">
        <f t="shared" ref="AB298" si="787">AB297</f>
        <v>0</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501</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290</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798">Z301</f>
        <v>0</v>
      </c>
      <c r="AA302" s="411">
        <f t="shared" ref="AA302" si="799">AA301</f>
        <v>0</v>
      </c>
      <c r="AB302" s="411">
        <f t="shared" ref="AB302" si="800">AB301</f>
        <v>0</v>
      </c>
      <c r="AC302" s="411">
        <f t="shared" ref="AC302" si="801">AC301</f>
        <v>0</v>
      </c>
      <c r="AD302" s="411">
        <f t="shared" ref="AD302" si="802">AD301</f>
        <v>0</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416719</v>
      </c>
      <c r="E304" s="295">
        <v>415358</v>
      </c>
      <c r="F304" s="295">
        <v>415358</v>
      </c>
      <c r="G304" s="295">
        <v>415358</v>
      </c>
      <c r="H304" s="295">
        <v>415358</v>
      </c>
      <c r="I304" s="295">
        <v>415358</v>
      </c>
      <c r="J304" s="295">
        <v>415358</v>
      </c>
      <c r="K304" s="295">
        <v>415358</v>
      </c>
      <c r="L304" s="295">
        <v>415358</v>
      </c>
      <c r="M304" s="295">
        <v>415358</v>
      </c>
      <c r="N304" s="295">
        <v>12</v>
      </c>
      <c r="O304" s="295">
        <v>8</v>
      </c>
      <c r="P304" s="295">
        <v>7</v>
      </c>
      <c r="Q304" s="295">
        <v>7</v>
      </c>
      <c r="R304" s="295">
        <v>7</v>
      </c>
      <c r="S304" s="295">
        <v>7</v>
      </c>
      <c r="T304" s="295">
        <v>7</v>
      </c>
      <c r="U304" s="295">
        <v>7</v>
      </c>
      <c r="V304" s="295">
        <v>7</v>
      </c>
      <c r="W304" s="295">
        <v>7</v>
      </c>
      <c r="X304" s="295">
        <v>7</v>
      </c>
      <c r="Y304" s="426"/>
      <c r="Z304" s="410">
        <v>1</v>
      </c>
      <c r="AA304" s="410"/>
      <c r="AB304" s="410"/>
      <c r="AC304" s="410"/>
      <c r="AD304" s="410"/>
      <c r="AE304" s="410"/>
      <c r="AF304" s="410"/>
      <c r="AG304" s="415"/>
      <c r="AH304" s="415"/>
      <c r="AI304" s="415"/>
      <c r="AJ304" s="415"/>
      <c r="AK304" s="415"/>
      <c r="AL304" s="415"/>
      <c r="AM304" s="296">
        <f>SUM(Y304:AL304)</f>
        <v>1</v>
      </c>
    </row>
    <row r="305" spans="1:39" outlineLevel="1">
      <c r="B305" s="294" t="s">
        <v>290</v>
      </c>
      <c r="C305" s="291" t="s">
        <v>163</v>
      </c>
      <c r="D305" s="295">
        <v>5958</v>
      </c>
      <c r="E305" s="295">
        <v>7320</v>
      </c>
      <c r="F305" s="295">
        <v>7320</v>
      </c>
      <c r="G305" s="295">
        <v>7320</v>
      </c>
      <c r="H305" s="295">
        <v>7320</v>
      </c>
      <c r="I305" s="295">
        <v>7320</v>
      </c>
      <c r="J305" s="295">
        <v>7320</v>
      </c>
      <c r="K305" s="295">
        <v>7320</v>
      </c>
      <c r="L305" s="295">
        <v>7320</v>
      </c>
      <c r="M305" s="295">
        <v>7320</v>
      </c>
      <c r="N305" s="295">
        <f>N304</f>
        <v>12</v>
      </c>
      <c r="O305" s="295">
        <v>0</v>
      </c>
      <c r="P305" s="295">
        <v>1</v>
      </c>
      <c r="Q305" s="295">
        <v>1</v>
      </c>
      <c r="R305" s="295">
        <v>1</v>
      </c>
      <c r="S305" s="295">
        <v>1</v>
      </c>
      <c r="T305" s="295">
        <v>1</v>
      </c>
      <c r="U305" s="295">
        <v>1</v>
      </c>
      <c r="V305" s="295">
        <v>1</v>
      </c>
      <c r="W305" s="295">
        <v>1</v>
      </c>
      <c r="X305" s="295">
        <v>1</v>
      </c>
      <c r="Y305" s="411">
        <f>Y304</f>
        <v>0</v>
      </c>
      <c r="Z305" s="411">
        <f t="shared" ref="Z305" si="811">Z304</f>
        <v>1</v>
      </c>
      <c r="AA305" s="411">
        <f t="shared" ref="AA305" si="812">AA304</f>
        <v>0</v>
      </c>
      <c r="AB305" s="411">
        <f t="shared" ref="AB305" si="813">AB304</f>
        <v>0</v>
      </c>
      <c r="AC305" s="411">
        <f t="shared" ref="AC305" si="814">AC304</f>
        <v>0</v>
      </c>
      <c r="AD305" s="411">
        <f t="shared" ref="AD305" si="815">AD304</f>
        <v>0</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outlineLevel="1">
      <c r="B308" s="294" t="s">
        <v>290</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 si="824">Z307</f>
        <v>0</v>
      </c>
      <c r="AA308" s="411">
        <f t="shared" ref="AA308" si="825">AA307</f>
        <v>0</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290</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7">Z310</f>
        <v>0</v>
      </c>
      <c r="AA311" s="411">
        <f t="shared" ref="AA311" si="838">AA310</f>
        <v>0</v>
      </c>
      <c r="AB311" s="411">
        <f t="shared" ref="AB311" si="839">AB310</f>
        <v>0</v>
      </c>
      <c r="AC311" s="411">
        <f t="shared" ref="AC311" si="840">AC310</f>
        <v>0</v>
      </c>
      <c r="AD311" s="411">
        <f t="shared" ref="AD311" si="841">AD310</f>
        <v>0</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290</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0">Z313</f>
        <v>0</v>
      </c>
      <c r="AA314" s="411">
        <f t="shared" ref="AA314" si="851">AA313</f>
        <v>0</v>
      </c>
      <c r="AB314" s="411">
        <f t="shared" ref="AB314" si="852">AB313</f>
        <v>0</v>
      </c>
      <c r="AC314" s="411">
        <f t="shared" ref="AC314" si="853">AC313</f>
        <v>0</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290</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3">Z316</f>
        <v>0</v>
      </c>
      <c r="AA317" s="411">
        <f t="shared" ref="AA317" si="864">AA316</f>
        <v>0</v>
      </c>
      <c r="AB317" s="411">
        <f t="shared" ref="AB317" si="865">AB316</f>
        <v>0</v>
      </c>
      <c r="AC317" s="411">
        <f t="shared" ref="AC317" si="866">AC316</f>
        <v>0</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290</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290</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 si="889">Z322</f>
        <v>0</v>
      </c>
      <c r="AA323" s="411">
        <f t="shared" ref="AA323" si="890">AA322</f>
        <v>0</v>
      </c>
      <c r="AB323" s="411">
        <f t="shared" ref="AB323" si="891">AB322</f>
        <v>0</v>
      </c>
      <c r="AC323" s="411">
        <f t="shared" ref="AC323" si="892">AC322</f>
        <v>0</v>
      </c>
      <c r="AD323" s="411">
        <f t="shared" ref="AD323" si="893">AD322</f>
        <v>0</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502</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290</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290</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5">Z329</f>
        <v>0</v>
      </c>
      <c r="AA330" s="411">
        <f t="shared" ref="AA330" si="916">AA329</f>
        <v>0</v>
      </c>
      <c r="AB330" s="411">
        <f t="shared" ref="AB330" si="917">AB329</f>
        <v>0</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290</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503</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290</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1">Z336</f>
        <v>0</v>
      </c>
      <c r="AA337" s="411">
        <f t="shared" ref="AA337" si="942">AA336</f>
        <v>0</v>
      </c>
      <c r="AB337" s="411">
        <f t="shared" ref="AB337" si="943">AB336</f>
        <v>0</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290</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290</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7">Z342</f>
        <v>0</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290</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0">Z345</f>
        <v>0</v>
      </c>
      <c r="AA346" s="411">
        <f t="shared" ref="AA346" si="981">AA345</f>
        <v>0</v>
      </c>
      <c r="AB346" s="411">
        <f t="shared" ref="AB346" si="982">AB345</f>
        <v>0</v>
      </c>
      <c r="AC346" s="411">
        <f t="shared" ref="AC346" si="983">AC345</f>
        <v>0</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290</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290</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290</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290</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290</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290</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290</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290</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290</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290</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275</v>
      </c>
      <c r="C378" s="329"/>
      <c r="D378" s="329">
        <f>SUM(D221:D376)</f>
        <v>768878</v>
      </c>
      <c r="E378" s="329"/>
      <c r="F378" s="329"/>
      <c r="G378" s="329"/>
      <c r="H378" s="329"/>
      <c r="I378" s="329"/>
      <c r="J378" s="329"/>
      <c r="K378" s="329"/>
      <c r="L378" s="329"/>
      <c r="M378" s="329"/>
      <c r="N378" s="329"/>
      <c r="O378" s="329">
        <f>SUM(O221:O376)</f>
        <v>40</v>
      </c>
      <c r="P378" s="329"/>
      <c r="Q378" s="329"/>
      <c r="R378" s="329"/>
      <c r="S378" s="329"/>
      <c r="T378" s="329"/>
      <c r="U378" s="329"/>
      <c r="V378" s="329"/>
      <c r="W378" s="329"/>
      <c r="X378" s="329"/>
      <c r="Y378" s="329">
        <f>IF(Y219="kWh",SUMPRODUCT(D221:D376,Y221:Y376))</f>
        <v>346201</v>
      </c>
      <c r="Z378" s="329">
        <f>IF(Z219="kWh",SUMPRODUCT(D221:D376,Z221:Z376))</f>
        <v>422677</v>
      </c>
      <c r="AA378" s="329">
        <f>IF(AA219="kw",SUMPRODUCT(N221:N376,O221:O376,AA221:AA376),SUMPRODUCT(D221:D376,AA221:AA376))</f>
        <v>0</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276</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277</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0</v>
      </c>
      <c r="Z381" s="341">
        <f>HLOOKUP(Z$35,'3.  Distribution Rates'!$C$122:$P$133,8,FALSE)</f>
        <v>0</v>
      </c>
      <c r="AA381" s="341">
        <f>HLOOKUP(AA$35,'3.  Distribution Rates'!$C$122:$P$133,8,FALSE)</f>
        <v>0</v>
      </c>
      <c r="AB381" s="341">
        <f>HLOOKUP(AB$35,'3.  Distribution Rates'!$C$122:$P$133,8,FALSE)</f>
        <v>0</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278</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0</v>
      </c>
    </row>
    <row r="383" spans="1:42">
      <c r="B383" s="324" t="s">
        <v>279</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0</v>
      </c>
    </row>
    <row r="384" spans="1:42">
      <c r="B384" s="324" t="s">
        <v>280</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0</v>
      </c>
    </row>
    <row r="385" spans="2:39">
      <c r="B385" s="324" t="s">
        <v>281</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3">SUM(Y385:AL385)</f>
        <v>0</v>
      </c>
    </row>
    <row r="386" spans="2:39">
      <c r="B386" s="324" t="s">
        <v>282</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0</v>
      </c>
      <c r="Z386" s="378">
        <f t="shared" si="1124"/>
        <v>0</v>
      </c>
      <c r="AA386" s="378">
        <f t="shared" si="1124"/>
        <v>0</v>
      </c>
      <c r="AB386" s="378">
        <f t="shared" si="1124"/>
        <v>0</v>
      </c>
      <c r="AC386" s="378">
        <f t="shared" si="1124"/>
        <v>0</v>
      </c>
      <c r="AD386" s="378">
        <f t="shared" si="1124"/>
        <v>0</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9">
        <f t="shared" si="1123"/>
        <v>0</v>
      </c>
    </row>
    <row r="387" spans="2:39">
      <c r="B387" s="324" t="s">
        <v>291</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0</v>
      </c>
      <c r="Z387" s="378">
        <f t="shared" ref="Z387:AL387" si="1125">Z378*Z381</f>
        <v>0</v>
      </c>
      <c r="AA387" s="378">
        <f t="shared" si="1125"/>
        <v>0</v>
      </c>
      <c r="AB387" s="378">
        <f t="shared" si="1125"/>
        <v>0</v>
      </c>
      <c r="AC387" s="378">
        <f t="shared" si="1125"/>
        <v>0</v>
      </c>
      <c r="AD387" s="378">
        <f t="shared" si="1125"/>
        <v>0</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9">
        <f t="shared" si="1123"/>
        <v>0</v>
      </c>
    </row>
    <row r="388" spans="2:39" ht="15.75">
      <c r="B388" s="349" t="s">
        <v>283</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0</v>
      </c>
      <c r="Z388" s="346">
        <f t="shared" ref="Z388:AE388" si="1126">SUM(Z382:Z387)</f>
        <v>0</v>
      </c>
      <c r="AA388" s="346">
        <f t="shared" si="1126"/>
        <v>0</v>
      </c>
      <c r="AB388" s="346">
        <f t="shared" si="1126"/>
        <v>0</v>
      </c>
      <c r="AC388" s="346">
        <f t="shared" si="1126"/>
        <v>0</v>
      </c>
      <c r="AD388" s="346">
        <f t="shared" si="1126"/>
        <v>0</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0</v>
      </c>
    </row>
    <row r="389" spans="2:39" ht="15.75">
      <c r="B389" s="349" t="s">
        <v>284</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28">Z379*Z381</f>
        <v>0</v>
      </c>
      <c r="AA389" s="347">
        <f t="shared" si="1128"/>
        <v>0</v>
      </c>
      <c r="AB389" s="347">
        <f t="shared" si="1128"/>
        <v>0</v>
      </c>
      <c r="AC389" s="347">
        <f t="shared" si="1128"/>
        <v>0</v>
      </c>
      <c r="AD389" s="347">
        <f t="shared" si="1128"/>
        <v>0</v>
      </c>
      <c r="AE389" s="347">
        <f t="shared" si="1128"/>
        <v>0</v>
      </c>
      <c r="AF389" s="347">
        <f>AF379*AF381</f>
        <v>0</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0</v>
      </c>
    </row>
    <row r="390" spans="2:39" ht="15.75">
      <c r="B390" s="349" t="s">
        <v>285</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0</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286</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346151</v>
      </c>
      <c r="Z392" s="291">
        <f>SUMPRODUCT(E221:E376,Z221:Z376)</f>
        <v>422678</v>
      </c>
      <c r="AA392" s="291">
        <f t="shared" ref="AA392:AL392" si="1130">IF(AA219="kw",SUMPRODUCT($N$221:$N$376,$P$221:$P$376,AA221:AA376),SUMPRODUCT($E$221:$E$376,AA221:AA376))</f>
        <v>0</v>
      </c>
      <c r="AB392" s="291">
        <f t="shared" si="1130"/>
        <v>0</v>
      </c>
      <c r="AC392" s="291">
        <f t="shared" si="1130"/>
        <v>0</v>
      </c>
      <c r="AD392" s="291">
        <f t="shared" si="1130"/>
        <v>0</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c r="B393" s="439" t="s">
        <v>287</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346102</v>
      </c>
      <c r="Z393" s="291">
        <f>SUMPRODUCT(F221:F376,Z221:Z376)</f>
        <v>422678</v>
      </c>
      <c r="AA393" s="291">
        <f t="shared" ref="AA393:AL393" si="1131">IF(AA219="kw",SUMPRODUCT($N$221:$N$376,$Q$221:$Q$376,AA221:AA376),SUMPRODUCT($F$221:$F$376,AA221:AA376))</f>
        <v>0</v>
      </c>
      <c r="AB393" s="291">
        <f t="shared" si="1131"/>
        <v>0</v>
      </c>
      <c r="AC393" s="291">
        <f t="shared" si="1131"/>
        <v>0</v>
      </c>
      <c r="AD393" s="291">
        <f t="shared" si="1131"/>
        <v>0</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c r="B394" s="439" t="s">
        <v>288</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346102</v>
      </c>
      <c r="Z394" s="291">
        <f>SUMPRODUCT(G221:G376,Z221:Z376)</f>
        <v>422678</v>
      </c>
      <c r="AA394" s="291">
        <f t="shared" ref="AA394:AL394" si="1132">IF(AA219="kw",SUMPRODUCT($N$221:$N$376,$R$221:$R$376,AA221:AA376),SUMPRODUCT($G$221:$G$376,AA221:AA376))</f>
        <v>0</v>
      </c>
      <c r="AB394" s="291">
        <f t="shared" si="1132"/>
        <v>0</v>
      </c>
      <c r="AC394" s="291">
        <f t="shared" si="1132"/>
        <v>0</v>
      </c>
      <c r="AD394" s="291">
        <f t="shared" si="1132"/>
        <v>0</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c r="B395" s="440" t="s">
        <v>289</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346102</v>
      </c>
      <c r="Z395" s="326">
        <f>SUMPRODUCT(H221:H376,Z221:Z376)</f>
        <v>422678</v>
      </c>
      <c r="AA395" s="326">
        <f t="shared" ref="AA395:AL395" si="1133">IF(AA219="kw",SUMPRODUCT($N$221:$N$376,$S$221:$S$376,AA221:AA376),SUMPRODUCT($H$221:$H$376,AA221:AA376))</f>
        <v>0</v>
      </c>
      <c r="AB395" s="326">
        <f t="shared" si="1133"/>
        <v>0</v>
      </c>
      <c r="AC395" s="326">
        <f t="shared" si="1133"/>
        <v>0</v>
      </c>
      <c r="AD395" s="326">
        <f t="shared" si="1133"/>
        <v>0</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591</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292</v>
      </c>
      <c r="C399" s="281"/>
      <c r="D399" s="590" t="s">
        <v>529</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13" t="s">
        <v>211</v>
      </c>
      <c r="C400" s="815" t="s">
        <v>33</v>
      </c>
      <c r="D400" s="284" t="s">
        <v>423</v>
      </c>
      <c r="E400" s="817" t="s">
        <v>209</v>
      </c>
      <c r="F400" s="818"/>
      <c r="G400" s="818"/>
      <c r="H400" s="818"/>
      <c r="I400" s="818"/>
      <c r="J400" s="818"/>
      <c r="K400" s="818"/>
      <c r="L400" s="818"/>
      <c r="M400" s="819"/>
      <c r="N400" s="823" t="s">
        <v>213</v>
      </c>
      <c r="O400" s="284" t="s">
        <v>424</v>
      </c>
      <c r="P400" s="817" t="s">
        <v>212</v>
      </c>
      <c r="Q400" s="818"/>
      <c r="R400" s="818"/>
      <c r="S400" s="818"/>
      <c r="T400" s="818"/>
      <c r="U400" s="818"/>
      <c r="V400" s="818"/>
      <c r="W400" s="818"/>
      <c r="X400" s="819"/>
      <c r="Y400" s="820" t="s">
        <v>244</v>
      </c>
      <c r="Z400" s="821"/>
      <c r="AA400" s="821"/>
      <c r="AB400" s="821"/>
      <c r="AC400" s="821"/>
      <c r="AD400" s="821"/>
      <c r="AE400" s="821"/>
      <c r="AF400" s="821"/>
      <c r="AG400" s="821"/>
      <c r="AH400" s="821"/>
      <c r="AI400" s="821"/>
      <c r="AJ400" s="821"/>
      <c r="AK400" s="821"/>
      <c r="AL400" s="821"/>
      <c r="AM400" s="822"/>
    </row>
    <row r="401" spans="1:39" ht="61.5" customHeight="1">
      <c r="B401" s="814"/>
      <c r="C401" s="816"/>
      <c r="D401" s="285">
        <v>2017</v>
      </c>
      <c r="E401" s="285">
        <v>2018</v>
      </c>
      <c r="F401" s="285">
        <v>2019</v>
      </c>
      <c r="G401" s="285">
        <v>2020</v>
      </c>
      <c r="H401" s="285">
        <v>2021</v>
      </c>
      <c r="I401" s="285">
        <v>2022</v>
      </c>
      <c r="J401" s="285">
        <v>2023</v>
      </c>
      <c r="K401" s="285">
        <v>2024</v>
      </c>
      <c r="L401" s="285">
        <v>2025</v>
      </c>
      <c r="M401" s="285">
        <v>2026</v>
      </c>
      <c r="N401" s="824"/>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GS&gt;50-4999kW</v>
      </c>
      <c r="AB401" s="285" t="str">
        <f>'1.  LRAMVA Summary'!G52</f>
        <v>USL</v>
      </c>
      <c r="AC401" s="285" t="str">
        <f>'1.  LRAMVA Summary'!H52</f>
        <v xml:space="preserve">Street Lighting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505</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kWh</v>
      </c>
      <c r="AC402" s="291" t="str">
        <f>'1.  LRAMVA Summary'!H53</f>
        <v>kW</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498</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309</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309</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309</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681</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309</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309</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499</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309</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309</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309</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309</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309</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309</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309</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491</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496</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309</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492</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309</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497</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309</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309</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309</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309</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504</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500</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v>264722</v>
      </c>
      <c r="E471" s="295">
        <v>213065</v>
      </c>
      <c r="F471" s="295">
        <v>213065</v>
      </c>
      <c r="G471" s="295">
        <v>213065</v>
      </c>
      <c r="H471" s="295">
        <v>213065</v>
      </c>
      <c r="I471" s="295">
        <v>213065</v>
      </c>
      <c r="J471" s="295">
        <v>213065</v>
      </c>
      <c r="K471" s="295">
        <v>213063</v>
      </c>
      <c r="L471" s="295">
        <v>213063</v>
      </c>
      <c r="M471" s="295">
        <v>212533</v>
      </c>
      <c r="N471" s="291"/>
      <c r="O471" s="295">
        <v>18</v>
      </c>
      <c r="P471" s="295">
        <v>15</v>
      </c>
      <c r="Q471" s="295">
        <v>15</v>
      </c>
      <c r="R471" s="295">
        <v>15</v>
      </c>
      <c r="S471" s="295">
        <v>15</v>
      </c>
      <c r="T471" s="295">
        <v>15</v>
      </c>
      <c r="U471" s="295">
        <v>15</v>
      </c>
      <c r="V471" s="295">
        <v>15</v>
      </c>
      <c r="W471" s="295">
        <v>15</v>
      </c>
      <c r="X471" s="295">
        <v>15</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309</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2">Z471</f>
        <v>0</v>
      </c>
      <c r="AA472" s="411">
        <f t="shared" ref="AA472" si="1323">AA471</f>
        <v>0</v>
      </c>
      <c r="AB472" s="411">
        <f t="shared" ref="AB472" si="1324">AB471</f>
        <v>0</v>
      </c>
      <c r="AC472" s="411">
        <f t="shared" ref="AC472" si="1325">AC471</f>
        <v>0</v>
      </c>
      <c r="AD472" s="411">
        <f t="shared" ref="AD472" si="1326">AD471</f>
        <v>0</v>
      </c>
      <c r="AE472" s="411">
        <f t="shared" ref="AE472" si="1327">AE471</f>
        <v>0</v>
      </c>
      <c r="AF472" s="411">
        <f t="shared" ref="AF472" si="1328">AF471</f>
        <v>0</v>
      </c>
      <c r="AG472" s="411">
        <f t="shared" ref="AG472" si="1329">AG471</f>
        <v>0</v>
      </c>
      <c r="AH472" s="411">
        <f t="shared" ref="AH472" si="1330">AH471</f>
        <v>0</v>
      </c>
      <c r="AI472" s="411">
        <f t="shared" ref="AI472" si="1331">AI471</f>
        <v>0</v>
      </c>
      <c r="AJ472" s="411">
        <f t="shared" ref="AJ472" si="1332">AJ471</f>
        <v>0</v>
      </c>
      <c r="AK472" s="411">
        <f t="shared" ref="AK472" si="1333">AK471</f>
        <v>0</v>
      </c>
      <c r="AL472" s="411">
        <f t="shared" ref="AL472" si="1334">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31544</v>
      </c>
      <c r="E474" s="295">
        <v>31544</v>
      </c>
      <c r="F474" s="295">
        <v>31544</v>
      </c>
      <c r="G474" s="295">
        <v>31544</v>
      </c>
      <c r="H474" s="295">
        <v>31544</v>
      </c>
      <c r="I474" s="295">
        <v>31544</v>
      </c>
      <c r="J474" s="295">
        <v>31544</v>
      </c>
      <c r="K474" s="295">
        <v>31544</v>
      </c>
      <c r="L474" s="295">
        <v>31544</v>
      </c>
      <c r="M474" s="295">
        <v>31544</v>
      </c>
      <c r="N474" s="291"/>
      <c r="O474" s="295">
        <v>8</v>
      </c>
      <c r="P474" s="295">
        <v>8</v>
      </c>
      <c r="Q474" s="295">
        <v>8</v>
      </c>
      <c r="R474" s="295">
        <v>8</v>
      </c>
      <c r="S474" s="295">
        <v>8</v>
      </c>
      <c r="T474" s="295">
        <v>8</v>
      </c>
      <c r="U474" s="295">
        <v>8</v>
      </c>
      <c r="V474" s="295">
        <v>8</v>
      </c>
      <c r="W474" s="295">
        <v>8</v>
      </c>
      <c r="X474" s="295">
        <v>8</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309</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5">Z474</f>
        <v>0</v>
      </c>
      <c r="AA475" s="411">
        <f t="shared" ref="AA475" si="1336">AA474</f>
        <v>0</v>
      </c>
      <c r="AB475" s="411">
        <f t="shared" ref="AB475" si="1337">AB474</f>
        <v>0</v>
      </c>
      <c r="AC475" s="411">
        <f t="shared" ref="AC475" si="1338">AC474</f>
        <v>0</v>
      </c>
      <c r="AD475" s="411">
        <f t="shared" ref="AD475" si="1339">AD474</f>
        <v>0</v>
      </c>
      <c r="AE475" s="411">
        <f t="shared" ref="AE475" si="1340">AE474</f>
        <v>0</v>
      </c>
      <c r="AF475" s="411">
        <f t="shared" ref="AF475" si="1341">AF474</f>
        <v>0</v>
      </c>
      <c r="AG475" s="411">
        <f t="shared" ref="AG475" si="1342">AG474</f>
        <v>0</v>
      </c>
      <c r="AH475" s="411">
        <f t="shared" ref="AH475" si="1343">AH474</f>
        <v>0</v>
      </c>
      <c r="AI475" s="411">
        <f t="shared" ref="AI475" si="1344">AI474</f>
        <v>0</v>
      </c>
      <c r="AJ475" s="411">
        <f t="shared" ref="AJ475" si="1345">AJ474</f>
        <v>0</v>
      </c>
      <c r="AK475" s="411">
        <f t="shared" ref="AK475" si="1346">AK474</f>
        <v>0</v>
      </c>
      <c r="AL475" s="411">
        <f t="shared" ref="AL475" si="1347">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outlineLevel="1">
      <c r="A477" s="532">
        <v>23</v>
      </c>
      <c r="B477" s="759" t="s">
        <v>741</v>
      </c>
      <c r="C477" s="291" t="s">
        <v>25</v>
      </c>
      <c r="D477" s="295">
        <v>249452</v>
      </c>
      <c r="E477" s="295">
        <v>180651</v>
      </c>
      <c r="F477" s="295">
        <v>180651</v>
      </c>
      <c r="G477" s="295">
        <v>180651</v>
      </c>
      <c r="H477" s="295">
        <v>180651</v>
      </c>
      <c r="I477" s="295">
        <v>180651</v>
      </c>
      <c r="J477" s="295">
        <v>180651</v>
      </c>
      <c r="K477" s="295">
        <v>180647</v>
      </c>
      <c r="L477" s="295">
        <v>180647</v>
      </c>
      <c r="M477" s="295">
        <v>180647</v>
      </c>
      <c r="N477" s="291"/>
      <c r="O477" s="295">
        <v>17</v>
      </c>
      <c r="P477" s="295">
        <v>12</v>
      </c>
      <c r="Q477" s="295">
        <v>12</v>
      </c>
      <c r="R477" s="295">
        <v>12</v>
      </c>
      <c r="S477" s="295">
        <v>12</v>
      </c>
      <c r="T477" s="295">
        <v>12</v>
      </c>
      <c r="U477" s="295">
        <v>12</v>
      </c>
      <c r="V477" s="295">
        <v>12</v>
      </c>
      <c r="W477" s="295">
        <v>12</v>
      </c>
      <c r="X477" s="295">
        <v>12</v>
      </c>
      <c r="Y477" s="410">
        <v>1</v>
      </c>
      <c r="Z477" s="410"/>
      <c r="AA477" s="410"/>
      <c r="AB477" s="410"/>
      <c r="AC477" s="410"/>
      <c r="AD477" s="410"/>
      <c r="AE477" s="410"/>
      <c r="AF477" s="410"/>
      <c r="AG477" s="410"/>
      <c r="AH477" s="410"/>
      <c r="AI477" s="410"/>
      <c r="AJ477" s="410"/>
      <c r="AK477" s="410"/>
      <c r="AL477" s="410"/>
      <c r="AM477" s="296">
        <f>SUM(Y477:AL477)</f>
        <v>1</v>
      </c>
    </row>
    <row r="478" spans="1:39" outlineLevel="1">
      <c r="A478" s="532"/>
      <c r="B478" s="431" t="s">
        <v>309</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1</v>
      </c>
      <c r="Z478" s="411">
        <f t="shared" ref="Z478" si="1348">Z477</f>
        <v>0</v>
      </c>
      <c r="AA478" s="411">
        <f t="shared" ref="AA478" si="1349">AA477</f>
        <v>0</v>
      </c>
      <c r="AB478" s="411">
        <f t="shared" ref="AB478" si="1350">AB477</f>
        <v>0</v>
      </c>
      <c r="AC478" s="411">
        <f t="shared" ref="AC478" si="1351">AC477</f>
        <v>0</v>
      </c>
      <c r="AD478" s="411">
        <f t="shared" ref="AD478" si="1352">AD477</f>
        <v>0</v>
      </c>
      <c r="AE478" s="411">
        <f t="shared" ref="AE478" si="1353">AE477</f>
        <v>0</v>
      </c>
      <c r="AF478" s="411">
        <f t="shared" ref="AF478" si="1354">AF477</f>
        <v>0</v>
      </c>
      <c r="AG478" s="411">
        <f t="shared" ref="AG478" si="1355">AG477</f>
        <v>0</v>
      </c>
      <c r="AH478" s="411">
        <f t="shared" ref="AH478" si="1356">AH477</f>
        <v>0</v>
      </c>
      <c r="AI478" s="411">
        <f t="shared" ref="AI478" si="1357">AI477</f>
        <v>0</v>
      </c>
      <c r="AJ478" s="411">
        <f t="shared" ref="AJ478" si="1358">AJ477</f>
        <v>0</v>
      </c>
      <c r="AK478" s="411">
        <f t="shared" ref="AK478" si="1359">AK477</f>
        <v>0</v>
      </c>
      <c r="AL478" s="411">
        <f t="shared" ref="AL478" si="1360">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v>2946</v>
      </c>
      <c r="E480" s="295">
        <v>2946</v>
      </c>
      <c r="F480" s="295">
        <v>2946</v>
      </c>
      <c r="G480" s="295">
        <v>2946</v>
      </c>
      <c r="H480" s="295">
        <v>2946</v>
      </c>
      <c r="I480" s="295">
        <v>2946</v>
      </c>
      <c r="J480" s="295">
        <v>2946</v>
      </c>
      <c r="K480" s="295">
        <v>2946</v>
      </c>
      <c r="L480" s="295">
        <v>2946</v>
      </c>
      <c r="M480" s="295">
        <v>2946</v>
      </c>
      <c r="N480" s="291"/>
      <c r="O480" s="295">
        <v>1</v>
      </c>
      <c r="P480" s="295">
        <v>1</v>
      </c>
      <c r="Q480" s="295">
        <v>1</v>
      </c>
      <c r="R480" s="295">
        <v>1</v>
      </c>
      <c r="S480" s="295">
        <v>1</v>
      </c>
      <c r="T480" s="295">
        <v>1</v>
      </c>
      <c r="U480" s="295">
        <v>1</v>
      </c>
      <c r="V480" s="295">
        <v>1</v>
      </c>
      <c r="W480" s="295">
        <v>1</v>
      </c>
      <c r="X480" s="295"/>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309</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1">Z480</f>
        <v>0</v>
      </c>
      <c r="AA481" s="411">
        <f t="shared" ref="AA481" si="1362">AA480</f>
        <v>0</v>
      </c>
      <c r="AB481" s="411">
        <f t="shared" ref="AB481" si="1363">AB480</f>
        <v>0</v>
      </c>
      <c r="AC481" s="411">
        <f t="shared" ref="AC481" si="1364">AC480</f>
        <v>0</v>
      </c>
      <c r="AD481" s="411">
        <f t="shared" ref="AD481" si="1365">AD480</f>
        <v>0</v>
      </c>
      <c r="AE481" s="411">
        <f t="shared" ref="AE481" si="1366">AE480</f>
        <v>0</v>
      </c>
      <c r="AF481" s="411">
        <f t="shared" ref="AF481" si="1367">AF480</f>
        <v>0</v>
      </c>
      <c r="AG481" s="411">
        <f t="shared" ref="AG481" si="1368">AG480</f>
        <v>0</v>
      </c>
      <c r="AH481" s="411">
        <f t="shared" ref="AH481" si="1369">AH480</f>
        <v>0</v>
      </c>
      <c r="AI481" s="411">
        <f t="shared" ref="AI481" si="1370">AI480</f>
        <v>0</v>
      </c>
      <c r="AJ481" s="411">
        <f t="shared" ref="AJ481" si="1371">AJ480</f>
        <v>0</v>
      </c>
      <c r="AK481" s="411">
        <f t="shared" ref="AK481" si="1372">AK480</f>
        <v>0</v>
      </c>
      <c r="AL481" s="411">
        <f t="shared" ref="AL481" si="1373">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501</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outlineLevel="1">
      <c r="A485" s="532"/>
      <c r="B485" s="431" t="s">
        <v>309</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4">Z484</f>
        <v>0</v>
      </c>
      <c r="AA485" s="411">
        <f t="shared" ref="AA485" si="1375">AA484</f>
        <v>0</v>
      </c>
      <c r="AB485" s="411">
        <f t="shared" ref="AB485" si="1376">AB484</f>
        <v>0</v>
      </c>
      <c r="AC485" s="411">
        <f t="shared" ref="AC485" si="1377">AC484</f>
        <v>0</v>
      </c>
      <c r="AD485" s="411">
        <f t="shared" ref="AD485" si="1378">AD484</f>
        <v>0</v>
      </c>
      <c r="AE485" s="411">
        <f t="shared" ref="AE485" si="1379">AE484</f>
        <v>0</v>
      </c>
      <c r="AF485" s="411">
        <f t="shared" ref="AF485" si="1380">AF484</f>
        <v>0</v>
      </c>
      <c r="AG485" s="411">
        <f t="shared" ref="AG485" si="1381">AG484</f>
        <v>0</v>
      </c>
      <c r="AH485" s="411">
        <f t="shared" ref="AH485" si="1382">AH484</f>
        <v>0</v>
      </c>
      <c r="AI485" s="411">
        <f t="shared" ref="AI485" si="1383">AI484</f>
        <v>0</v>
      </c>
      <c r="AJ485" s="411">
        <f t="shared" ref="AJ485" si="1384">AJ484</f>
        <v>0</v>
      </c>
      <c r="AK485" s="411">
        <f t="shared" ref="AK485" si="1385">AK484</f>
        <v>0</v>
      </c>
      <c r="AL485" s="411">
        <f t="shared" ref="AL485" si="1386">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v>45073</v>
      </c>
      <c r="E487" s="295">
        <v>45073</v>
      </c>
      <c r="F487" s="295">
        <v>45073</v>
      </c>
      <c r="G487" s="295">
        <v>45073</v>
      </c>
      <c r="H487" s="295">
        <v>45073</v>
      </c>
      <c r="I487" s="295">
        <v>6943</v>
      </c>
      <c r="J487" s="295">
        <v>6943</v>
      </c>
      <c r="K487" s="295">
        <v>6943</v>
      </c>
      <c r="L487" s="295">
        <v>6943</v>
      </c>
      <c r="M487" s="295">
        <v>6943</v>
      </c>
      <c r="N487" s="295">
        <v>12</v>
      </c>
      <c r="O487" s="295">
        <v>8</v>
      </c>
      <c r="P487" s="295">
        <v>8</v>
      </c>
      <c r="Q487" s="295">
        <v>8</v>
      </c>
      <c r="R487" s="295">
        <v>8</v>
      </c>
      <c r="S487" s="295">
        <v>0</v>
      </c>
      <c r="T487" s="295">
        <v>0</v>
      </c>
      <c r="U487" s="295">
        <v>0</v>
      </c>
      <c r="V487" s="295">
        <v>0</v>
      </c>
      <c r="W487" s="295">
        <v>0</v>
      </c>
      <c r="X487" s="295"/>
      <c r="Y487" s="426"/>
      <c r="Z487" s="410">
        <v>1</v>
      </c>
      <c r="AA487" s="410"/>
      <c r="AB487" s="410"/>
      <c r="AC487" s="410"/>
      <c r="AD487" s="410"/>
      <c r="AE487" s="410"/>
      <c r="AF487" s="415"/>
      <c r="AG487" s="415"/>
      <c r="AH487" s="415"/>
      <c r="AI487" s="415"/>
      <c r="AJ487" s="415"/>
      <c r="AK487" s="415"/>
      <c r="AL487" s="415"/>
      <c r="AM487" s="296">
        <f>SUM(Y487:AL487)</f>
        <v>1</v>
      </c>
    </row>
    <row r="488" spans="1:39" outlineLevel="1">
      <c r="A488" s="532"/>
      <c r="B488" s="431" t="s">
        <v>309</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7">Z487</f>
        <v>1</v>
      </c>
      <c r="AA488" s="411">
        <f t="shared" ref="AA488" si="1388">AA487</f>
        <v>0</v>
      </c>
      <c r="AB488" s="411">
        <f t="shared" ref="AB488" si="1389">AB487</f>
        <v>0</v>
      </c>
      <c r="AC488" s="411">
        <f t="shared" ref="AC488" si="1390">AC487</f>
        <v>0</v>
      </c>
      <c r="AD488" s="411">
        <f t="shared" ref="AD488" si="1391">AD487</f>
        <v>0</v>
      </c>
      <c r="AE488" s="411">
        <f t="shared" ref="AE488" si="1392">AE487</f>
        <v>0</v>
      </c>
      <c r="AF488" s="411">
        <f t="shared" ref="AF488" si="1393">AF487</f>
        <v>0</v>
      </c>
      <c r="AG488" s="411">
        <f t="shared" ref="AG488" si="1394">AG487</f>
        <v>0</v>
      </c>
      <c r="AH488" s="411">
        <f t="shared" ref="AH488" si="1395">AH487</f>
        <v>0</v>
      </c>
      <c r="AI488" s="411">
        <f t="shared" ref="AI488" si="1396">AI487</f>
        <v>0</v>
      </c>
      <c r="AJ488" s="411">
        <f t="shared" ref="AJ488" si="1397">AJ487</f>
        <v>0</v>
      </c>
      <c r="AK488" s="411">
        <f t="shared" ref="AK488" si="1398">AK487</f>
        <v>0</v>
      </c>
      <c r="AL488" s="411">
        <f t="shared" ref="AL488" si="1399">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426"/>
      <c r="Z490" s="410"/>
      <c r="AA490" s="410"/>
      <c r="AB490" s="410"/>
      <c r="AC490" s="410"/>
      <c r="AD490" s="410"/>
      <c r="AE490" s="410"/>
      <c r="AF490" s="415"/>
      <c r="AG490" s="415"/>
      <c r="AH490" s="415"/>
      <c r="AI490" s="415"/>
      <c r="AJ490" s="415"/>
      <c r="AK490" s="415"/>
      <c r="AL490" s="415"/>
      <c r="AM490" s="296">
        <f>SUM(Y490:AL490)</f>
        <v>0</v>
      </c>
    </row>
    <row r="491" spans="1:39" outlineLevel="1">
      <c r="A491" s="532"/>
      <c r="B491" s="431" t="s">
        <v>309</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0">Z490</f>
        <v>0</v>
      </c>
      <c r="AA491" s="411">
        <f t="shared" ref="AA491" si="1401">AA490</f>
        <v>0</v>
      </c>
      <c r="AB491" s="411">
        <f t="shared" ref="AB491" si="1402">AB490</f>
        <v>0</v>
      </c>
      <c r="AC491" s="411">
        <f t="shared" ref="AC491" si="1403">AC490</f>
        <v>0</v>
      </c>
      <c r="AD491" s="411">
        <f t="shared" ref="AD491" si="1404">AD490</f>
        <v>0</v>
      </c>
      <c r="AE491" s="411">
        <f t="shared" ref="AE491" si="1405">AE490</f>
        <v>0</v>
      </c>
      <c r="AF491" s="411">
        <f t="shared" ref="AF491" si="1406">AF490</f>
        <v>0</v>
      </c>
      <c r="AG491" s="411">
        <f t="shared" ref="AG491" si="1407">AG490</f>
        <v>0</v>
      </c>
      <c r="AH491" s="411">
        <f t="shared" ref="AH491" si="1408">AH490</f>
        <v>0</v>
      </c>
      <c r="AI491" s="411">
        <f t="shared" ref="AI491" si="1409">AI490</f>
        <v>0</v>
      </c>
      <c r="AJ491" s="411">
        <f t="shared" ref="AJ491" si="1410">AJ490</f>
        <v>0</v>
      </c>
      <c r="AK491" s="411">
        <f t="shared" ref="AK491" si="1411">AK490</f>
        <v>0</v>
      </c>
      <c r="AL491" s="411">
        <f t="shared" ref="AL491" si="1412">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outlineLevel="1">
      <c r="A494" s="532"/>
      <c r="B494" s="431" t="s">
        <v>309</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3">Z493</f>
        <v>0</v>
      </c>
      <c r="AA494" s="411">
        <f t="shared" ref="AA494" si="1414">AA493</f>
        <v>0</v>
      </c>
      <c r="AB494" s="411">
        <f t="shared" ref="AB494" si="1415">AB493</f>
        <v>0</v>
      </c>
      <c r="AC494" s="411">
        <f t="shared" ref="AC494" si="1416">AC493</f>
        <v>0</v>
      </c>
      <c r="AD494" s="411">
        <f t="shared" ref="AD494" si="1417">AD493</f>
        <v>0</v>
      </c>
      <c r="AE494" s="411">
        <f t="shared" ref="AE494" si="1418">AE493</f>
        <v>0</v>
      </c>
      <c r="AF494" s="411">
        <f t="shared" ref="AF494" si="1419">AF493</f>
        <v>0</v>
      </c>
      <c r="AG494" s="411">
        <f t="shared" ref="AG494" si="1420">AG493</f>
        <v>0</v>
      </c>
      <c r="AH494" s="411">
        <f t="shared" ref="AH494" si="1421">AH493</f>
        <v>0</v>
      </c>
      <c r="AI494" s="411">
        <f t="shared" ref="AI494" si="1422">AI493</f>
        <v>0</v>
      </c>
      <c r="AJ494" s="411">
        <f t="shared" ref="AJ494" si="1423">AJ493</f>
        <v>0</v>
      </c>
      <c r="AK494" s="411">
        <f t="shared" ref="AK494" si="1424">AK493</f>
        <v>0</v>
      </c>
      <c r="AL494" s="411">
        <f t="shared" ref="AL494" si="1425">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309</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6">Z496</f>
        <v>0</v>
      </c>
      <c r="AA497" s="411">
        <f t="shared" ref="AA497" si="1427">AA496</f>
        <v>0</v>
      </c>
      <c r="AB497" s="411">
        <f t="shared" ref="AB497" si="1428">AB496</f>
        <v>0</v>
      </c>
      <c r="AC497" s="411">
        <f t="shared" ref="AC497" si="1429">AC496</f>
        <v>0</v>
      </c>
      <c r="AD497" s="411">
        <f t="shared" ref="AD497" si="1430">AD496</f>
        <v>0</v>
      </c>
      <c r="AE497" s="411">
        <f t="shared" ref="AE497" si="1431">AE496</f>
        <v>0</v>
      </c>
      <c r="AF497" s="411">
        <f t="shared" ref="AF497" si="1432">AF496</f>
        <v>0</v>
      </c>
      <c r="AG497" s="411">
        <f t="shared" ref="AG497" si="1433">AG496</f>
        <v>0</v>
      </c>
      <c r="AH497" s="411">
        <f t="shared" ref="AH497" si="1434">AH496</f>
        <v>0</v>
      </c>
      <c r="AI497" s="411">
        <f t="shared" ref="AI497" si="1435">AI496</f>
        <v>0</v>
      </c>
      <c r="AJ497" s="411">
        <f t="shared" ref="AJ497" si="1436">AJ496</f>
        <v>0</v>
      </c>
      <c r="AK497" s="411">
        <f t="shared" ref="AK497" si="1437">AK496</f>
        <v>0</v>
      </c>
      <c r="AL497" s="411">
        <f t="shared" ref="AL497" si="1438">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309</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9">Z499</f>
        <v>0</v>
      </c>
      <c r="AA500" s="411">
        <f t="shared" ref="AA500" si="1440">AA499</f>
        <v>0</v>
      </c>
      <c r="AB500" s="411">
        <f t="shared" ref="AB500" si="1441">AB499</f>
        <v>0</v>
      </c>
      <c r="AC500" s="411">
        <f t="shared" ref="AC500" si="1442">AC499</f>
        <v>0</v>
      </c>
      <c r="AD500" s="411">
        <f t="shared" ref="AD500" si="1443">AD499</f>
        <v>0</v>
      </c>
      <c r="AE500" s="411">
        <f t="shared" ref="AE500" si="1444">AE499</f>
        <v>0</v>
      </c>
      <c r="AF500" s="411">
        <f t="shared" ref="AF500" si="1445">AF499</f>
        <v>0</v>
      </c>
      <c r="AG500" s="411">
        <f t="shared" ref="AG500" si="1446">AG499</f>
        <v>0</v>
      </c>
      <c r="AH500" s="411">
        <f t="shared" ref="AH500" si="1447">AH499</f>
        <v>0</v>
      </c>
      <c r="AI500" s="411">
        <f t="shared" ref="AI500" si="1448">AI499</f>
        <v>0</v>
      </c>
      <c r="AJ500" s="411">
        <f t="shared" ref="AJ500" si="1449">AJ499</f>
        <v>0</v>
      </c>
      <c r="AK500" s="411">
        <f t="shared" ref="AK500" si="1450">AK499</f>
        <v>0</v>
      </c>
      <c r="AL500" s="411">
        <f t="shared" ref="AL500" si="1451">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309</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2">Z502</f>
        <v>0</v>
      </c>
      <c r="AA503" s="411">
        <f t="shared" ref="AA503" si="1453">AA502</f>
        <v>0</v>
      </c>
      <c r="AB503" s="411">
        <f t="shared" ref="AB503" si="1454">AB502</f>
        <v>0</v>
      </c>
      <c r="AC503" s="411">
        <f t="shared" ref="AC503" si="1455">AC502</f>
        <v>0</v>
      </c>
      <c r="AD503" s="411">
        <f t="shared" ref="AD503" si="1456">AD502</f>
        <v>0</v>
      </c>
      <c r="AE503" s="411">
        <f t="shared" ref="AE503" si="1457">AE502</f>
        <v>0</v>
      </c>
      <c r="AF503" s="411">
        <f t="shared" ref="AF503" si="1458">AF502</f>
        <v>0</v>
      </c>
      <c r="AG503" s="411">
        <f t="shared" ref="AG503" si="1459">AG502</f>
        <v>0</v>
      </c>
      <c r="AH503" s="411">
        <f t="shared" ref="AH503" si="1460">AH502</f>
        <v>0</v>
      </c>
      <c r="AI503" s="411">
        <f t="shared" ref="AI503" si="1461">AI502</f>
        <v>0</v>
      </c>
      <c r="AJ503" s="411">
        <f t="shared" ref="AJ503" si="1462">AJ502</f>
        <v>0</v>
      </c>
      <c r="AK503" s="411">
        <f t="shared" ref="AK503" si="1463">AK502</f>
        <v>0</v>
      </c>
      <c r="AL503" s="411">
        <f t="shared" ref="AL503" si="1464">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outlineLevel="1">
      <c r="A506" s="532"/>
      <c r="B506" s="431" t="s">
        <v>309</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5">Z505</f>
        <v>0</v>
      </c>
      <c r="AA506" s="411">
        <f t="shared" ref="AA506" si="1466">AA505</f>
        <v>0</v>
      </c>
      <c r="AB506" s="411">
        <f t="shared" ref="AB506" si="1467">AB505</f>
        <v>0</v>
      </c>
      <c r="AC506" s="411">
        <f t="shared" ref="AC506" si="1468">AC505</f>
        <v>0</v>
      </c>
      <c r="AD506" s="411">
        <f t="shared" ref="AD506" si="1469">AD505</f>
        <v>0</v>
      </c>
      <c r="AE506" s="411">
        <f t="shared" ref="AE506" si="1470">AE505</f>
        <v>0</v>
      </c>
      <c r="AF506" s="411">
        <f t="shared" ref="AF506" si="1471">AF505</f>
        <v>0</v>
      </c>
      <c r="AG506" s="411">
        <f t="shared" ref="AG506" si="1472">AG505</f>
        <v>0</v>
      </c>
      <c r="AH506" s="411">
        <f t="shared" ref="AH506" si="1473">AH505</f>
        <v>0</v>
      </c>
      <c r="AI506" s="411">
        <f t="shared" ref="AI506" si="1474">AI505</f>
        <v>0</v>
      </c>
      <c r="AJ506" s="411">
        <f t="shared" ref="AJ506" si="1475">AJ505</f>
        <v>0</v>
      </c>
      <c r="AK506" s="411">
        <f t="shared" ref="AK506" si="1476">AK505</f>
        <v>0</v>
      </c>
      <c r="AL506" s="411">
        <f t="shared" ref="AL506" si="1477">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502</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309</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8">Z509</f>
        <v>0</v>
      </c>
      <c r="AA510" s="411">
        <f t="shared" ref="AA510" si="1479">AA509</f>
        <v>0</v>
      </c>
      <c r="AB510" s="411">
        <f t="shared" ref="AB510" si="1480">AB509</f>
        <v>0</v>
      </c>
      <c r="AC510" s="411">
        <f t="shared" ref="AC510" si="1481">AC509</f>
        <v>0</v>
      </c>
      <c r="AD510" s="411">
        <f t="shared" ref="AD510" si="1482">AD509</f>
        <v>0</v>
      </c>
      <c r="AE510" s="411">
        <f t="shared" ref="AE510" si="1483">AE509</f>
        <v>0</v>
      </c>
      <c r="AF510" s="411">
        <f t="shared" ref="AF510" si="1484">AF509</f>
        <v>0</v>
      </c>
      <c r="AG510" s="411">
        <f t="shared" ref="AG510" si="1485">AG509</f>
        <v>0</v>
      </c>
      <c r="AH510" s="411">
        <f t="shared" ref="AH510" si="1486">AH509</f>
        <v>0</v>
      </c>
      <c r="AI510" s="411">
        <f t="shared" ref="AI510" si="1487">AI509</f>
        <v>0</v>
      </c>
      <c r="AJ510" s="411">
        <f t="shared" ref="AJ510" si="1488">AJ509</f>
        <v>0</v>
      </c>
      <c r="AK510" s="411">
        <f t="shared" ref="AK510" si="1489">AK509</f>
        <v>0</v>
      </c>
      <c r="AL510" s="411">
        <f t="shared" ref="AL510" si="1490">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309</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1">Z512</f>
        <v>0</v>
      </c>
      <c r="AA513" s="411">
        <f t="shared" ref="AA513" si="1492">AA512</f>
        <v>0</v>
      </c>
      <c r="AB513" s="411">
        <f t="shared" ref="AB513" si="1493">AB512</f>
        <v>0</v>
      </c>
      <c r="AC513" s="411">
        <f t="shared" ref="AC513" si="1494">AC512</f>
        <v>0</v>
      </c>
      <c r="AD513" s="411">
        <f t="shared" ref="AD513" si="1495">AD512</f>
        <v>0</v>
      </c>
      <c r="AE513" s="411">
        <f t="shared" ref="AE513" si="1496">AE512</f>
        <v>0</v>
      </c>
      <c r="AF513" s="411">
        <f t="shared" ref="AF513" si="1497">AF512</f>
        <v>0</v>
      </c>
      <c r="AG513" s="411">
        <f t="shared" ref="AG513" si="1498">AG512</f>
        <v>0</v>
      </c>
      <c r="AH513" s="411">
        <f t="shared" ref="AH513" si="1499">AH512</f>
        <v>0</v>
      </c>
      <c r="AI513" s="411">
        <f t="shared" ref="AI513" si="1500">AI512</f>
        <v>0</v>
      </c>
      <c r="AJ513" s="411">
        <f t="shared" ref="AJ513" si="1501">AJ512</f>
        <v>0</v>
      </c>
      <c r="AK513" s="411">
        <f t="shared" ref="AK513" si="1502">AK512</f>
        <v>0</v>
      </c>
      <c r="AL513" s="411">
        <f t="shared" ref="AL513" si="1503">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outlineLevel="1">
      <c r="A516" s="532"/>
      <c r="B516" s="431" t="s">
        <v>309</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504">Z515</f>
        <v>0</v>
      </c>
      <c r="AA516" s="411">
        <f t="shared" ref="AA516" si="1505">AA515</f>
        <v>0</v>
      </c>
      <c r="AB516" s="411">
        <f t="shared" ref="AB516" si="1506">AB515</f>
        <v>0</v>
      </c>
      <c r="AC516" s="411">
        <f t="shared" ref="AC516" si="1507">AC515</f>
        <v>0</v>
      </c>
      <c r="AD516" s="411">
        <f t="shared" ref="AD516" si="1508">AD515</f>
        <v>0</v>
      </c>
      <c r="AE516" s="411">
        <f t="shared" ref="AE516" si="1509">AE515</f>
        <v>0</v>
      </c>
      <c r="AF516" s="411">
        <f t="shared" ref="AF516" si="1510">AF515</f>
        <v>0</v>
      </c>
      <c r="AG516" s="411">
        <f t="shared" ref="AG516" si="1511">AG515</f>
        <v>0</v>
      </c>
      <c r="AH516" s="411">
        <f t="shared" ref="AH516" si="1512">AH515</f>
        <v>0</v>
      </c>
      <c r="AI516" s="411">
        <f t="shared" ref="AI516" si="1513">AI515</f>
        <v>0</v>
      </c>
      <c r="AJ516" s="411">
        <f t="shared" ref="AJ516" si="1514">AJ515</f>
        <v>0</v>
      </c>
      <c r="AK516" s="411">
        <f t="shared" ref="AK516" si="1515">AK515</f>
        <v>0</v>
      </c>
      <c r="AL516" s="411">
        <f t="shared" ref="AL516" si="1516">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503</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c r="E519" s="295"/>
      <c r="F519" s="295"/>
      <c r="G519" s="295"/>
      <c r="H519" s="295"/>
      <c r="I519" s="295"/>
      <c r="J519" s="295"/>
      <c r="K519" s="295"/>
      <c r="L519" s="295"/>
      <c r="M519" s="295"/>
      <c r="N519" s="295">
        <v>12</v>
      </c>
      <c r="O519" s="295"/>
      <c r="P519" s="295"/>
      <c r="Q519" s="295"/>
      <c r="R519" s="295"/>
      <c r="S519" s="295"/>
      <c r="T519" s="295"/>
      <c r="U519" s="295"/>
      <c r="V519" s="295"/>
      <c r="W519" s="295"/>
      <c r="X519" s="295"/>
      <c r="Y519" s="426"/>
      <c r="Z519" s="410"/>
      <c r="AA519" s="410"/>
      <c r="AB519" s="410"/>
      <c r="AC519" s="410"/>
      <c r="AD519" s="410"/>
      <c r="AE519" s="410"/>
      <c r="AF519" s="415"/>
      <c r="AG519" s="415"/>
      <c r="AH519" s="415"/>
      <c r="AI519" s="415"/>
      <c r="AJ519" s="415"/>
      <c r="AK519" s="415"/>
      <c r="AL519" s="415"/>
      <c r="AM519" s="296">
        <f>SUM(Y519:AL519)</f>
        <v>0</v>
      </c>
    </row>
    <row r="520" spans="1:39" outlineLevel="1">
      <c r="A520" s="532"/>
      <c r="B520" s="431" t="s">
        <v>309</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0</v>
      </c>
      <c r="Z520" s="411">
        <f t="shared" ref="Z520" si="1517">Z519</f>
        <v>0</v>
      </c>
      <c r="AA520" s="411">
        <f t="shared" ref="AA520" si="1518">AA519</f>
        <v>0</v>
      </c>
      <c r="AB520" s="411">
        <f t="shared" ref="AB520" si="1519">AB519</f>
        <v>0</v>
      </c>
      <c r="AC520" s="411">
        <f t="shared" ref="AC520" si="1520">AC519</f>
        <v>0</v>
      </c>
      <c r="AD520" s="411">
        <f t="shared" ref="AD520" si="1521">AD519</f>
        <v>0</v>
      </c>
      <c r="AE520" s="411">
        <f t="shared" ref="AE520" si="1522">AE519</f>
        <v>0</v>
      </c>
      <c r="AF520" s="411">
        <f t="shared" ref="AF520" si="1523">AF519</f>
        <v>0</v>
      </c>
      <c r="AG520" s="411">
        <f t="shared" ref="AG520" si="1524">AG519</f>
        <v>0</v>
      </c>
      <c r="AH520" s="411">
        <f t="shared" ref="AH520" si="1525">AH519</f>
        <v>0</v>
      </c>
      <c r="AI520" s="411">
        <f t="shared" ref="AI520" si="1526">AI519</f>
        <v>0</v>
      </c>
      <c r="AJ520" s="411">
        <f t="shared" ref="AJ520" si="1527">AJ519</f>
        <v>0</v>
      </c>
      <c r="AK520" s="411">
        <f t="shared" ref="AK520" si="1528">AK519</f>
        <v>0</v>
      </c>
      <c r="AL520" s="411">
        <f t="shared" ref="AL520" si="1529">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309</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0">Z522</f>
        <v>0</v>
      </c>
      <c r="AA523" s="411">
        <f t="shared" ref="AA523" si="1531">AA522</f>
        <v>0</v>
      </c>
      <c r="AB523" s="411">
        <f t="shared" ref="AB523" si="1532">AB522</f>
        <v>0</v>
      </c>
      <c r="AC523" s="411">
        <f t="shared" ref="AC523" si="1533">AC522</f>
        <v>0</v>
      </c>
      <c r="AD523" s="411">
        <f t="shared" ref="AD523" si="1534">AD522</f>
        <v>0</v>
      </c>
      <c r="AE523" s="411">
        <f t="shared" ref="AE523" si="1535">AE522</f>
        <v>0</v>
      </c>
      <c r="AF523" s="411">
        <f t="shared" ref="AF523" si="1536">AF522</f>
        <v>0</v>
      </c>
      <c r="AG523" s="411">
        <f t="shared" ref="AG523" si="1537">AG522</f>
        <v>0</v>
      </c>
      <c r="AH523" s="411">
        <f t="shared" ref="AH523" si="1538">AH522</f>
        <v>0</v>
      </c>
      <c r="AI523" s="411">
        <f t="shared" ref="AI523" si="1539">AI522</f>
        <v>0</v>
      </c>
      <c r="AJ523" s="411">
        <f t="shared" ref="AJ523" si="1540">AJ522</f>
        <v>0</v>
      </c>
      <c r="AK523" s="411">
        <f t="shared" ref="AK523" si="1541">AK522</f>
        <v>0</v>
      </c>
      <c r="AL523" s="411">
        <f t="shared" ref="AL523" si="1542">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309</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3">Z525</f>
        <v>0</v>
      </c>
      <c r="AA526" s="411">
        <f t="shared" ref="AA526" si="1544">AA525</f>
        <v>0</v>
      </c>
      <c r="AB526" s="411">
        <f t="shared" ref="AB526" si="1545">AB525</f>
        <v>0</v>
      </c>
      <c r="AC526" s="411">
        <f t="shared" ref="AC526" si="1546">AC525</f>
        <v>0</v>
      </c>
      <c r="AD526" s="411">
        <f t="shared" ref="AD526" si="1547">AD525</f>
        <v>0</v>
      </c>
      <c r="AE526" s="411">
        <f t="shared" ref="AE526" si="1548">AE525</f>
        <v>0</v>
      </c>
      <c r="AF526" s="411">
        <f t="shared" ref="AF526" si="1549">AF525</f>
        <v>0</v>
      </c>
      <c r="AG526" s="411">
        <f t="shared" ref="AG526" si="1550">AG525</f>
        <v>0</v>
      </c>
      <c r="AH526" s="411">
        <f t="shared" ref="AH526" si="1551">AH525</f>
        <v>0</v>
      </c>
      <c r="AI526" s="411">
        <f t="shared" ref="AI526" si="1552">AI525</f>
        <v>0</v>
      </c>
      <c r="AJ526" s="411">
        <f t="shared" ref="AJ526" si="1553">AJ525</f>
        <v>0</v>
      </c>
      <c r="AK526" s="411">
        <f t="shared" ref="AK526" si="1554">AK525</f>
        <v>0</v>
      </c>
      <c r="AL526" s="411">
        <f t="shared" ref="AL526" si="1555">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309</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6">Z528</f>
        <v>0</v>
      </c>
      <c r="AA529" s="411">
        <f t="shared" ref="AA529" si="1557">AA528</f>
        <v>0</v>
      </c>
      <c r="AB529" s="411">
        <f t="shared" ref="AB529" si="1558">AB528</f>
        <v>0</v>
      </c>
      <c r="AC529" s="411">
        <f t="shared" ref="AC529" si="1559">AC528</f>
        <v>0</v>
      </c>
      <c r="AD529" s="411">
        <f t="shared" ref="AD529" si="1560">AD528</f>
        <v>0</v>
      </c>
      <c r="AE529" s="411">
        <f t="shared" ref="AE529" si="1561">AE528</f>
        <v>0</v>
      </c>
      <c r="AF529" s="411">
        <f t="shared" ref="AF529" si="1562">AF528</f>
        <v>0</v>
      </c>
      <c r="AG529" s="411">
        <f t="shared" ref="AG529" si="1563">AG528</f>
        <v>0</v>
      </c>
      <c r="AH529" s="411">
        <f t="shared" ref="AH529" si="1564">AH528</f>
        <v>0</v>
      </c>
      <c r="AI529" s="411">
        <f t="shared" ref="AI529" si="1565">AI528</f>
        <v>0</v>
      </c>
      <c r="AJ529" s="411">
        <f t="shared" ref="AJ529" si="1566">AJ528</f>
        <v>0</v>
      </c>
      <c r="AK529" s="411">
        <f t="shared" ref="AK529" si="1567">AK528</f>
        <v>0</v>
      </c>
      <c r="AL529" s="411">
        <f t="shared" ref="AL529" si="1568">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309</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9">Z531</f>
        <v>0</v>
      </c>
      <c r="AA532" s="411">
        <f t="shared" ref="AA532" si="1570">AA531</f>
        <v>0</v>
      </c>
      <c r="AB532" s="411">
        <f t="shared" ref="AB532" si="1571">AB531</f>
        <v>0</v>
      </c>
      <c r="AC532" s="411">
        <f t="shared" ref="AC532" si="1572">AC531</f>
        <v>0</v>
      </c>
      <c r="AD532" s="411">
        <f t="shared" ref="AD532" si="1573">AD531</f>
        <v>0</v>
      </c>
      <c r="AE532" s="411">
        <f t="shared" ref="AE532" si="1574">AE531</f>
        <v>0</v>
      </c>
      <c r="AF532" s="411">
        <f t="shared" ref="AF532" si="1575">AF531</f>
        <v>0</v>
      </c>
      <c r="AG532" s="411">
        <f t="shared" ref="AG532" si="1576">AG531</f>
        <v>0</v>
      </c>
      <c r="AH532" s="411">
        <f t="shared" ref="AH532" si="1577">AH531</f>
        <v>0</v>
      </c>
      <c r="AI532" s="411">
        <f t="shared" ref="AI532" si="1578">AI531</f>
        <v>0</v>
      </c>
      <c r="AJ532" s="411">
        <f t="shared" ref="AJ532" si="1579">AJ531</f>
        <v>0</v>
      </c>
      <c r="AK532" s="411">
        <f t="shared" ref="AK532" si="1580">AK531</f>
        <v>0</v>
      </c>
      <c r="AL532" s="411">
        <f t="shared" ref="AL532" si="1581">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309</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2">Z534</f>
        <v>0</v>
      </c>
      <c r="AA535" s="411">
        <f t="shared" ref="AA535" si="1583">AA534</f>
        <v>0</v>
      </c>
      <c r="AB535" s="411">
        <f t="shared" ref="AB535" si="1584">AB534</f>
        <v>0</v>
      </c>
      <c r="AC535" s="411">
        <f t="shared" ref="AC535" si="1585">AC534</f>
        <v>0</v>
      </c>
      <c r="AD535" s="411">
        <f t="shared" ref="AD535" si="1586">AD534</f>
        <v>0</v>
      </c>
      <c r="AE535" s="411">
        <f t="shared" ref="AE535" si="1587">AE534</f>
        <v>0</v>
      </c>
      <c r="AF535" s="411">
        <f t="shared" ref="AF535" si="1588">AF534</f>
        <v>0</v>
      </c>
      <c r="AG535" s="411">
        <f t="shared" ref="AG535" si="1589">AG534</f>
        <v>0</v>
      </c>
      <c r="AH535" s="411">
        <f t="shared" ref="AH535" si="1590">AH534</f>
        <v>0</v>
      </c>
      <c r="AI535" s="411">
        <f t="shared" ref="AI535" si="1591">AI534</f>
        <v>0</v>
      </c>
      <c r="AJ535" s="411">
        <f t="shared" ref="AJ535" si="1592">AJ534</f>
        <v>0</v>
      </c>
      <c r="AK535" s="411">
        <f t="shared" ref="AK535" si="1593">AK534</f>
        <v>0</v>
      </c>
      <c r="AL535" s="411">
        <f t="shared" ref="AL535" si="1594">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309</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5">Z537</f>
        <v>0</v>
      </c>
      <c r="AA538" s="411">
        <f t="shared" ref="AA538" si="1596">AA537</f>
        <v>0</v>
      </c>
      <c r="AB538" s="411">
        <f t="shared" ref="AB538" si="1597">AB537</f>
        <v>0</v>
      </c>
      <c r="AC538" s="411">
        <f t="shared" ref="AC538" si="1598">AC537</f>
        <v>0</v>
      </c>
      <c r="AD538" s="411">
        <f t="shared" ref="AD538" si="1599">AD537</f>
        <v>0</v>
      </c>
      <c r="AE538" s="411">
        <f t="shared" ref="AE538" si="1600">AE537</f>
        <v>0</v>
      </c>
      <c r="AF538" s="411">
        <f t="shared" ref="AF538" si="1601">AF537</f>
        <v>0</v>
      </c>
      <c r="AG538" s="411">
        <f t="shared" ref="AG538" si="1602">AG537</f>
        <v>0</v>
      </c>
      <c r="AH538" s="411">
        <f t="shared" ref="AH538" si="1603">AH537</f>
        <v>0</v>
      </c>
      <c r="AI538" s="411">
        <f t="shared" ref="AI538" si="1604">AI537</f>
        <v>0</v>
      </c>
      <c r="AJ538" s="411">
        <f t="shared" ref="AJ538" si="1605">AJ537</f>
        <v>0</v>
      </c>
      <c r="AK538" s="411">
        <f t="shared" ref="AK538" si="1606">AK537</f>
        <v>0</v>
      </c>
      <c r="AL538" s="411">
        <f t="shared" ref="AL538" si="1607">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309</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8">Z540</f>
        <v>0</v>
      </c>
      <c r="AA541" s="411">
        <f t="shared" ref="AA541" si="1609">AA540</f>
        <v>0</v>
      </c>
      <c r="AB541" s="411">
        <f t="shared" ref="AB541" si="1610">AB540</f>
        <v>0</v>
      </c>
      <c r="AC541" s="411">
        <f t="shared" ref="AC541" si="1611">AC540</f>
        <v>0</v>
      </c>
      <c r="AD541" s="411">
        <f t="shared" ref="AD541" si="1612">AD540</f>
        <v>0</v>
      </c>
      <c r="AE541" s="411">
        <f t="shared" ref="AE541" si="1613">AE540</f>
        <v>0</v>
      </c>
      <c r="AF541" s="411">
        <f t="shared" ref="AF541" si="1614">AF540</f>
        <v>0</v>
      </c>
      <c r="AG541" s="411">
        <f t="shared" ref="AG541" si="1615">AG540</f>
        <v>0</v>
      </c>
      <c r="AH541" s="411">
        <f t="shared" ref="AH541" si="1616">AH540</f>
        <v>0</v>
      </c>
      <c r="AI541" s="411">
        <f t="shared" ref="AI541" si="1617">AI540</f>
        <v>0</v>
      </c>
      <c r="AJ541" s="411">
        <f t="shared" ref="AJ541" si="1618">AJ540</f>
        <v>0</v>
      </c>
      <c r="AK541" s="411">
        <f t="shared" ref="AK541" si="1619">AK540</f>
        <v>0</v>
      </c>
      <c r="AL541" s="411">
        <f t="shared" ref="AL541" si="1620">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309</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1">Z543</f>
        <v>0</v>
      </c>
      <c r="AA544" s="411">
        <f t="shared" ref="AA544" si="1622">AA543</f>
        <v>0</v>
      </c>
      <c r="AB544" s="411">
        <f t="shared" ref="AB544" si="1623">AB543</f>
        <v>0</v>
      </c>
      <c r="AC544" s="411">
        <f t="shared" ref="AC544" si="1624">AC543</f>
        <v>0</v>
      </c>
      <c r="AD544" s="411">
        <f t="shared" ref="AD544" si="1625">AD543</f>
        <v>0</v>
      </c>
      <c r="AE544" s="411">
        <f t="shared" ref="AE544" si="1626">AE543</f>
        <v>0</v>
      </c>
      <c r="AF544" s="411">
        <f t="shared" ref="AF544" si="1627">AF543</f>
        <v>0</v>
      </c>
      <c r="AG544" s="411">
        <f t="shared" ref="AG544" si="1628">AG543</f>
        <v>0</v>
      </c>
      <c r="AH544" s="411">
        <f t="shared" ref="AH544" si="1629">AH543</f>
        <v>0</v>
      </c>
      <c r="AI544" s="411">
        <f t="shared" ref="AI544" si="1630">AI543</f>
        <v>0</v>
      </c>
      <c r="AJ544" s="411">
        <f t="shared" ref="AJ544" si="1631">AJ543</f>
        <v>0</v>
      </c>
      <c r="AK544" s="411">
        <f t="shared" ref="AK544" si="1632">AK543</f>
        <v>0</v>
      </c>
      <c r="AL544" s="411">
        <f t="shared" ref="AL544" si="1633">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309</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4">Z546</f>
        <v>0</v>
      </c>
      <c r="AA547" s="411">
        <f t="shared" ref="AA547" si="1635">AA546</f>
        <v>0</v>
      </c>
      <c r="AB547" s="411">
        <f t="shared" ref="AB547" si="1636">AB546</f>
        <v>0</v>
      </c>
      <c r="AC547" s="411">
        <f t="shared" ref="AC547" si="1637">AC546</f>
        <v>0</v>
      </c>
      <c r="AD547" s="411">
        <f t="shared" ref="AD547" si="1638">AD546</f>
        <v>0</v>
      </c>
      <c r="AE547" s="411">
        <f t="shared" ref="AE547" si="1639">AE546</f>
        <v>0</v>
      </c>
      <c r="AF547" s="411">
        <f t="shared" ref="AF547" si="1640">AF546</f>
        <v>0</v>
      </c>
      <c r="AG547" s="411">
        <f t="shared" ref="AG547" si="1641">AG546</f>
        <v>0</v>
      </c>
      <c r="AH547" s="411">
        <f t="shared" ref="AH547" si="1642">AH546</f>
        <v>0</v>
      </c>
      <c r="AI547" s="411">
        <f t="shared" ref="AI547" si="1643">AI546</f>
        <v>0</v>
      </c>
      <c r="AJ547" s="411">
        <f t="shared" ref="AJ547" si="1644">AJ546</f>
        <v>0</v>
      </c>
      <c r="AK547" s="411">
        <f t="shared" ref="AK547" si="1645">AK546</f>
        <v>0</v>
      </c>
      <c r="AL547" s="411">
        <f t="shared" ref="AL547" si="1646">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309</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7">Z549</f>
        <v>0</v>
      </c>
      <c r="AA550" s="411">
        <f t="shared" ref="AA550" si="1648">AA549</f>
        <v>0</v>
      </c>
      <c r="AB550" s="411">
        <f t="shared" ref="AB550" si="1649">AB549</f>
        <v>0</v>
      </c>
      <c r="AC550" s="411">
        <f t="shared" ref="AC550" si="1650">AC549</f>
        <v>0</v>
      </c>
      <c r="AD550" s="411">
        <f t="shared" ref="AD550" si="1651">AD549</f>
        <v>0</v>
      </c>
      <c r="AE550" s="411">
        <f t="shared" ref="AE550" si="1652">AE549</f>
        <v>0</v>
      </c>
      <c r="AF550" s="411">
        <f t="shared" ref="AF550" si="1653">AF549</f>
        <v>0</v>
      </c>
      <c r="AG550" s="411">
        <f t="shared" ref="AG550" si="1654">AG549</f>
        <v>0</v>
      </c>
      <c r="AH550" s="411">
        <f t="shared" ref="AH550" si="1655">AH549</f>
        <v>0</v>
      </c>
      <c r="AI550" s="411">
        <f t="shared" ref="AI550" si="1656">AI549</f>
        <v>0</v>
      </c>
      <c r="AJ550" s="411">
        <f t="shared" ref="AJ550" si="1657">AJ549</f>
        <v>0</v>
      </c>
      <c r="AK550" s="411">
        <f t="shared" ref="AK550" si="1658">AK549</f>
        <v>0</v>
      </c>
      <c r="AL550" s="411">
        <f t="shared" ref="AL550" si="1659">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309</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0">Z552</f>
        <v>0</v>
      </c>
      <c r="AA553" s="411">
        <f t="shared" ref="AA553" si="1661">AA552</f>
        <v>0</v>
      </c>
      <c r="AB553" s="411">
        <f t="shared" ref="AB553" si="1662">AB552</f>
        <v>0</v>
      </c>
      <c r="AC553" s="411">
        <f t="shared" ref="AC553" si="1663">AC552</f>
        <v>0</v>
      </c>
      <c r="AD553" s="411">
        <f t="shared" ref="AD553" si="1664">AD552</f>
        <v>0</v>
      </c>
      <c r="AE553" s="411">
        <f t="shared" ref="AE553" si="1665">AE552</f>
        <v>0</v>
      </c>
      <c r="AF553" s="411">
        <f t="shared" ref="AF553" si="1666">AF552</f>
        <v>0</v>
      </c>
      <c r="AG553" s="411">
        <f t="shared" ref="AG553" si="1667">AG552</f>
        <v>0</v>
      </c>
      <c r="AH553" s="411">
        <f t="shared" ref="AH553" si="1668">AH552</f>
        <v>0</v>
      </c>
      <c r="AI553" s="411">
        <f t="shared" ref="AI553" si="1669">AI552</f>
        <v>0</v>
      </c>
      <c r="AJ553" s="411">
        <f t="shared" ref="AJ553" si="1670">AJ552</f>
        <v>0</v>
      </c>
      <c r="AK553" s="411">
        <f t="shared" ref="AK553" si="1671">AK552</f>
        <v>0</v>
      </c>
      <c r="AL553" s="411">
        <f t="shared" ref="AL553" si="1672">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309</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3">Z555</f>
        <v>0</v>
      </c>
      <c r="AA556" s="411">
        <f t="shared" ref="AA556" si="1674">AA555</f>
        <v>0</v>
      </c>
      <c r="AB556" s="411">
        <f t="shared" ref="AB556" si="1675">AB555</f>
        <v>0</v>
      </c>
      <c r="AC556" s="411">
        <f t="shared" ref="AC556" si="1676">AC555</f>
        <v>0</v>
      </c>
      <c r="AD556" s="411">
        <f t="shared" ref="AD556" si="1677">AD555</f>
        <v>0</v>
      </c>
      <c r="AE556" s="411">
        <f t="shared" ref="AE556" si="1678">AE555</f>
        <v>0</v>
      </c>
      <c r="AF556" s="411">
        <f t="shared" ref="AF556" si="1679">AF555</f>
        <v>0</v>
      </c>
      <c r="AG556" s="411">
        <f t="shared" ref="AG556" si="1680">AG555</f>
        <v>0</v>
      </c>
      <c r="AH556" s="411">
        <f t="shared" ref="AH556" si="1681">AH555</f>
        <v>0</v>
      </c>
      <c r="AI556" s="411">
        <f t="shared" ref="AI556" si="1682">AI555</f>
        <v>0</v>
      </c>
      <c r="AJ556" s="411">
        <f t="shared" ref="AJ556" si="1683">AJ555</f>
        <v>0</v>
      </c>
      <c r="AK556" s="411">
        <f t="shared" ref="AK556" si="1684">AK555</f>
        <v>0</v>
      </c>
      <c r="AL556" s="411">
        <f t="shared" ref="AL556" si="1685">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309</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6">Z558</f>
        <v>0</v>
      </c>
      <c r="AA559" s="411">
        <f t="shared" ref="AA559" si="1687">AA558</f>
        <v>0</v>
      </c>
      <c r="AB559" s="411">
        <f t="shared" ref="AB559" si="1688">AB558</f>
        <v>0</v>
      </c>
      <c r="AC559" s="411">
        <f t="shared" ref="AC559" si="1689">AC558</f>
        <v>0</v>
      </c>
      <c r="AD559" s="411">
        <f t="shared" ref="AD559" si="1690">AD558</f>
        <v>0</v>
      </c>
      <c r="AE559" s="411">
        <f t="shared" ref="AE559" si="1691">AE558</f>
        <v>0</v>
      </c>
      <c r="AF559" s="411">
        <f t="shared" ref="AF559" si="1692">AF558</f>
        <v>0</v>
      </c>
      <c r="AG559" s="411">
        <f t="shared" ref="AG559" si="1693">AG558</f>
        <v>0</v>
      </c>
      <c r="AH559" s="411">
        <f t="shared" ref="AH559" si="1694">AH558</f>
        <v>0</v>
      </c>
      <c r="AI559" s="411">
        <f t="shared" ref="AI559" si="1695">AI558</f>
        <v>0</v>
      </c>
      <c r="AJ559" s="411">
        <f t="shared" ref="AJ559" si="1696">AJ558</f>
        <v>0</v>
      </c>
      <c r="AK559" s="411">
        <f t="shared" ref="AK559" si="1697">AK558</f>
        <v>0</v>
      </c>
      <c r="AL559" s="411">
        <f t="shared" ref="AL559" si="1698">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293</v>
      </c>
      <c r="C561" s="329"/>
      <c r="D561" s="329">
        <f>SUM(D404:D559)</f>
        <v>593737</v>
      </c>
      <c r="E561" s="329"/>
      <c r="F561" s="329"/>
      <c r="G561" s="329"/>
      <c r="H561" s="329"/>
      <c r="I561" s="329"/>
      <c r="J561" s="329"/>
      <c r="K561" s="329"/>
      <c r="L561" s="329"/>
      <c r="M561" s="329"/>
      <c r="N561" s="329"/>
      <c r="O561" s="329">
        <f>SUM(O404:O559)</f>
        <v>52</v>
      </c>
      <c r="P561" s="329"/>
      <c r="Q561" s="329"/>
      <c r="R561" s="329"/>
      <c r="S561" s="329"/>
      <c r="T561" s="329"/>
      <c r="U561" s="329"/>
      <c r="V561" s="329"/>
      <c r="W561" s="329"/>
      <c r="X561" s="329"/>
      <c r="Y561" s="329">
        <f>IF(Y402="kWh",SUMPRODUCT(D404:D559,Y404:Y559))</f>
        <v>548664</v>
      </c>
      <c r="Z561" s="329">
        <f>IF(Z402="kWh",SUMPRODUCT(D404:D559,Z404:Z559))</f>
        <v>45073</v>
      </c>
      <c r="AA561" s="329">
        <f>IF(AA402="kw",SUMPRODUCT(N404:N559,O404:O559,AA404:AA559),SUMPRODUCT(D404:D559,AA404:AA559))</f>
        <v>0</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294</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258830</v>
      </c>
      <c r="Z562" s="392">
        <f>HLOOKUP(Z218,'2. LRAMVA Threshold'!$B$42:$Q$53,9,FALSE)</f>
        <v>65523</v>
      </c>
      <c r="AA562" s="392">
        <f>HLOOKUP(AA218,'2. LRAMVA Threshold'!$B$42:$Q$53,9,FALSE)</f>
        <v>168</v>
      </c>
      <c r="AB562" s="392">
        <f>HLOOKUP(AB218,'2. LRAMVA Threshold'!$B$42:$Q$53,9,FALSE)</f>
        <v>1232</v>
      </c>
      <c r="AC562" s="392">
        <f>HLOOKUP(AC218,'2. LRAMVA Threshold'!$B$42:$Q$53,9,FALSE)</f>
        <v>14</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295</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7.1999999999999998E-3</v>
      </c>
      <c r="Z564" s="341">
        <f>HLOOKUP(Z$35,'3.  Distribution Rates'!$C$122:$P$133,9,FALSE)</f>
        <v>1.4800000000000001E-2</v>
      </c>
      <c r="AA564" s="341">
        <f>HLOOKUP(AA$35,'3.  Distribution Rates'!$C$122:$P$133,9,FALSE)</f>
        <v>3.6957</v>
      </c>
      <c r="AB564" s="341">
        <f>HLOOKUP(AB$35,'3.  Distribution Rates'!$C$122:$P$133,9,FALSE)</f>
        <v>5.4999999999999997E-3</v>
      </c>
      <c r="AC564" s="341">
        <f>HLOOKUP(AC$35,'3.  Distribution Rates'!$C$122:$P$133,9,FALSE)</f>
        <v>8.0867000000000004</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296</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699">SUM(Y565:AL565)</f>
        <v>0</v>
      </c>
    </row>
    <row r="566" spans="2:39">
      <c r="B566" s="324" t="s">
        <v>297</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699"/>
        <v>0</v>
      </c>
    </row>
    <row r="567" spans="2:39">
      <c r="B567" s="324" t="s">
        <v>298</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699"/>
        <v>0</v>
      </c>
    </row>
    <row r="568" spans="2:39">
      <c r="B568" s="324" t="s">
        <v>299</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699"/>
        <v>0</v>
      </c>
    </row>
    <row r="569" spans="2:39">
      <c r="B569" s="324" t="s">
        <v>300</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0">Y209*Y564</f>
        <v>729.46079999999995</v>
      </c>
      <c r="Z569" s="378">
        <f t="shared" si="1700"/>
        <v>567.654</v>
      </c>
      <c r="AA569" s="378">
        <f t="shared" si="1700"/>
        <v>0</v>
      </c>
      <c r="AB569" s="378">
        <f>AB209*AB564</f>
        <v>0</v>
      </c>
      <c r="AC569" s="378">
        <f t="shared" si="1700"/>
        <v>0</v>
      </c>
      <c r="AD569" s="378">
        <f t="shared" si="1700"/>
        <v>0</v>
      </c>
      <c r="AE569" s="378">
        <f t="shared" si="1700"/>
        <v>0</v>
      </c>
      <c r="AF569" s="378">
        <f t="shared" si="1700"/>
        <v>0</v>
      </c>
      <c r="AG569" s="378">
        <f t="shared" si="1700"/>
        <v>0</v>
      </c>
      <c r="AH569" s="378">
        <f t="shared" si="1700"/>
        <v>0</v>
      </c>
      <c r="AI569" s="378">
        <f t="shared" si="1700"/>
        <v>0</v>
      </c>
      <c r="AJ569" s="378">
        <f t="shared" si="1700"/>
        <v>0</v>
      </c>
      <c r="AK569" s="378">
        <f t="shared" si="1700"/>
        <v>0</v>
      </c>
      <c r="AL569" s="378">
        <f t="shared" si="1700"/>
        <v>0</v>
      </c>
      <c r="AM569" s="629">
        <f t="shared" si="1699"/>
        <v>1297.1147999999998</v>
      </c>
    </row>
    <row r="570" spans="2:39">
      <c r="B570" s="324" t="s">
        <v>301</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2492.2871999999998</v>
      </c>
      <c r="Z570" s="378">
        <f>Z392*Z564</f>
        <v>6255.6343999999999</v>
      </c>
      <c r="AA570" s="378">
        <f t="shared" ref="AA570:AL570" si="1701">AA392*AA564</f>
        <v>0</v>
      </c>
      <c r="AB570" s="378">
        <f>AB392*AB564</f>
        <v>0</v>
      </c>
      <c r="AC570" s="378">
        <f t="shared" si="1701"/>
        <v>0</v>
      </c>
      <c r="AD570" s="378">
        <f t="shared" si="1701"/>
        <v>0</v>
      </c>
      <c r="AE570" s="378">
        <f t="shared" si="1701"/>
        <v>0</v>
      </c>
      <c r="AF570" s="378">
        <f t="shared" si="1701"/>
        <v>0</v>
      </c>
      <c r="AG570" s="378">
        <f t="shared" si="1701"/>
        <v>0</v>
      </c>
      <c r="AH570" s="378">
        <f t="shared" si="1701"/>
        <v>0</v>
      </c>
      <c r="AI570" s="378">
        <f t="shared" si="1701"/>
        <v>0</v>
      </c>
      <c r="AJ570" s="378">
        <f t="shared" si="1701"/>
        <v>0</v>
      </c>
      <c r="AK570" s="378">
        <f t="shared" si="1701"/>
        <v>0</v>
      </c>
      <c r="AL570" s="378">
        <f t="shared" si="1701"/>
        <v>0</v>
      </c>
      <c r="AM570" s="629">
        <f t="shared" si="1699"/>
        <v>8747.9215999999997</v>
      </c>
    </row>
    <row r="571" spans="2:39">
      <c r="B571" s="324" t="s">
        <v>302</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3950.3807999999999</v>
      </c>
      <c r="Z571" s="378">
        <f t="shared" ref="Z571:AL571" si="1702">Z561*Z564</f>
        <v>667.08040000000005</v>
      </c>
      <c r="AA571" s="378">
        <f t="shared" si="1702"/>
        <v>0</v>
      </c>
      <c r="AB571" s="378">
        <f t="shared" si="1702"/>
        <v>0</v>
      </c>
      <c r="AC571" s="378">
        <f t="shared" si="1702"/>
        <v>0</v>
      </c>
      <c r="AD571" s="378">
        <f t="shared" si="1702"/>
        <v>0</v>
      </c>
      <c r="AE571" s="378">
        <f t="shared" si="1702"/>
        <v>0</v>
      </c>
      <c r="AF571" s="378">
        <f t="shared" si="1702"/>
        <v>0</v>
      </c>
      <c r="AG571" s="378">
        <f t="shared" si="1702"/>
        <v>0</v>
      </c>
      <c r="AH571" s="378">
        <f t="shared" si="1702"/>
        <v>0</v>
      </c>
      <c r="AI571" s="378">
        <f t="shared" si="1702"/>
        <v>0</v>
      </c>
      <c r="AJ571" s="378">
        <f t="shared" si="1702"/>
        <v>0</v>
      </c>
      <c r="AK571" s="378">
        <f t="shared" si="1702"/>
        <v>0</v>
      </c>
      <c r="AL571" s="378">
        <f t="shared" si="1702"/>
        <v>0</v>
      </c>
      <c r="AM571" s="629">
        <f t="shared" si="1699"/>
        <v>4617.4611999999997</v>
      </c>
    </row>
    <row r="572" spans="2:39" ht="15.75">
      <c r="B572" s="349" t="s">
        <v>303</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7172.1287999999995</v>
      </c>
      <c r="Z572" s="346">
        <f>SUM(Z565:Z571)</f>
        <v>7490.3687999999993</v>
      </c>
      <c r="AA572" s="346">
        <f t="shared" ref="AA572:AE572" si="1703">SUM(AA565:AA571)</f>
        <v>0</v>
      </c>
      <c r="AB572" s="346">
        <f t="shared" si="1703"/>
        <v>0</v>
      </c>
      <c r="AC572" s="346">
        <f t="shared" si="1703"/>
        <v>0</v>
      </c>
      <c r="AD572" s="346">
        <f>SUM(AD565:AD571)</f>
        <v>0</v>
      </c>
      <c r="AE572" s="346">
        <f t="shared" si="1703"/>
        <v>0</v>
      </c>
      <c r="AF572" s="346">
        <f>SUM(AF565:AF571)</f>
        <v>0</v>
      </c>
      <c r="AG572" s="346">
        <f>SUM(AG565:AG571)</f>
        <v>0</v>
      </c>
      <c r="AH572" s="346">
        <f t="shared" ref="AH572:AL572" si="1704">SUM(AH565:AH571)</f>
        <v>0</v>
      </c>
      <c r="AI572" s="346">
        <f t="shared" si="1704"/>
        <v>0</v>
      </c>
      <c r="AJ572" s="346">
        <f>SUM(AJ565:AJ571)</f>
        <v>0</v>
      </c>
      <c r="AK572" s="346">
        <f t="shared" si="1704"/>
        <v>0</v>
      </c>
      <c r="AL572" s="346">
        <f t="shared" si="1704"/>
        <v>0</v>
      </c>
      <c r="AM572" s="407">
        <f>SUM(AM565:AM571)</f>
        <v>14662.497599999999</v>
      </c>
    </row>
    <row r="573" spans="2:39" ht="15.75">
      <c r="B573" s="349" t="s">
        <v>304</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1863.576</v>
      </c>
      <c r="Z573" s="347">
        <f t="shared" ref="Z573:AE573" si="1705">Z562*Z564</f>
        <v>969.74040000000002</v>
      </c>
      <c r="AA573" s="347">
        <f t="shared" si="1705"/>
        <v>620.87760000000003</v>
      </c>
      <c r="AB573" s="347">
        <f t="shared" si="1705"/>
        <v>6.7759999999999998</v>
      </c>
      <c r="AC573" s="347">
        <f t="shared" si="1705"/>
        <v>113.21380000000001</v>
      </c>
      <c r="AD573" s="347">
        <f>AD562*AD564</f>
        <v>0</v>
      </c>
      <c r="AE573" s="347">
        <f t="shared" si="1705"/>
        <v>0</v>
      </c>
      <c r="AF573" s="347">
        <f>AF562*AF564</f>
        <v>0</v>
      </c>
      <c r="AG573" s="347">
        <f t="shared" ref="AG573:AL573" si="1706">AG562*AG564</f>
        <v>0</v>
      </c>
      <c r="AH573" s="347">
        <f t="shared" si="1706"/>
        <v>0</v>
      </c>
      <c r="AI573" s="347">
        <f t="shared" si="1706"/>
        <v>0</v>
      </c>
      <c r="AJ573" s="347">
        <f>AJ562*AJ564</f>
        <v>0</v>
      </c>
      <c r="AK573" s="347">
        <f>AK562*AK564</f>
        <v>0</v>
      </c>
      <c r="AL573" s="347">
        <f t="shared" si="1706"/>
        <v>0</v>
      </c>
      <c r="AM573" s="407">
        <f>SUM(Y573:AL573)</f>
        <v>3574.1838000000002</v>
      </c>
    </row>
    <row r="574" spans="2:39" ht="15.75">
      <c r="B574" s="349" t="s">
        <v>305</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11088.313799999998</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306</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428206</v>
      </c>
      <c r="Z576" s="291">
        <f>SUMPRODUCT(E404:E559,Z404:Z559)</f>
        <v>45073</v>
      </c>
      <c r="AA576" s="291">
        <f>IF(AA402="kw",SUMPRODUCT($N$404:$N$559,$P$404:$P$559,AA404:AA559),SUMPRODUCT($E$404:$E$559,AA404:AA559))</f>
        <v>0</v>
      </c>
      <c r="AB576" s="291">
        <f>IF(AB402="kw",SUMPRODUCT($N$404:$N$559,$P$404:$P$559,AB404:AB559),SUMPRODUCT($E$404:$E$559,AB404:AB559))</f>
        <v>0</v>
      </c>
      <c r="AC576" s="291">
        <f>IF(AC402="kw",SUMPRODUCT($N$404:$N$559,$P$404:$P$559,AC404:AC559),SUMPRODUCT($E$404:$E$559,AC404:AC559))</f>
        <v>0</v>
      </c>
      <c r="AD576" s="291">
        <f t="shared" ref="AD576:AL576" si="1707">IF(AD402="kw",SUMPRODUCT($N$404:$N$559,$P$404:$P$559,AD404:AD559),SUMPRODUCT($E$404:$E$559,AD404:AD559))</f>
        <v>0</v>
      </c>
      <c r="AE576" s="291">
        <f t="shared" si="1707"/>
        <v>0</v>
      </c>
      <c r="AF576" s="291">
        <f t="shared" si="1707"/>
        <v>0</v>
      </c>
      <c r="AG576" s="291">
        <f t="shared" si="1707"/>
        <v>0</v>
      </c>
      <c r="AH576" s="291">
        <f t="shared" si="1707"/>
        <v>0</v>
      </c>
      <c r="AI576" s="291">
        <f t="shared" si="1707"/>
        <v>0</v>
      </c>
      <c r="AJ576" s="291">
        <f t="shared" si="1707"/>
        <v>0</v>
      </c>
      <c r="AK576" s="291">
        <f t="shared" si="1707"/>
        <v>0</v>
      </c>
      <c r="AL576" s="291">
        <f t="shared" si="1707"/>
        <v>0</v>
      </c>
      <c r="AM576" s="337"/>
    </row>
    <row r="577" spans="1:39">
      <c r="B577" s="439" t="s">
        <v>307</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428206</v>
      </c>
      <c r="Z577" s="291">
        <f>SUMPRODUCT(F404:F559,Z404:Z559)</f>
        <v>45073</v>
      </c>
      <c r="AA577" s="291">
        <f t="shared" ref="AA577:AL577" si="1708">IF(AA402="kw",SUMPRODUCT($N$404:$N$559,$Q$404:$Q$559,AA404:AA559),SUMPRODUCT($F$404:$F$559,AA404:AA559))</f>
        <v>0</v>
      </c>
      <c r="AB577" s="291">
        <f t="shared" si="1708"/>
        <v>0</v>
      </c>
      <c r="AC577" s="291">
        <f>IF(AC402="kw",SUMPRODUCT($N$404:$N$559,$Q$404:$Q$559,AC404:AC559),SUMPRODUCT($F$404:$F$559,AC404:AC559))</f>
        <v>0</v>
      </c>
      <c r="AD577" s="291">
        <f t="shared" si="1708"/>
        <v>0</v>
      </c>
      <c r="AE577" s="291">
        <f t="shared" si="1708"/>
        <v>0</v>
      </c>
      <c r="AF577" s="291">
        <f t="shared" si="1708"/>
        <v>0</v>
      </c>
      <c r="AG577" s="291">
        <f t="shared" si="1708"/>
        <v>0</v>
      </c>
      <c r="AH577" s="291">
        <f t="shared" si="1708"/>
        <v>0</v>
      </c>
      <c r="AI577" s="291">
        <f t="shared" si="1708"/>
        <v>0</v>
      </c>
      <c r="AJ577" s="291">
        <f t="shared" si="1708"/>
        <v>0</v>
      </c>
      <c r="AK577" s="291">
        <f t="shared" si="1708"/>
        <v>0</v>
      </c>
      <c r="AL577" s="291">
        <f t="shared" si="1708"/>
        <v>0</v>
      </c>
      <c r="AM577" s="337"/>
    </row>
    <row r="578" spans="1:39">
      <c r="B578" s="440" t="s">
        <v>308</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428206</v>
      </c>
      <c r="Z578" s="326">
        <f>SUMPRODUCT(G404:G559,Z404:Z559)</f>
        <v>45073</v>
      </c>
      <c r="AA578" s="326">
        <f t="shared" ref="AA578:AL578" si="1709">IF(AA402="kw",SUMPRODUCT($N$404:$N$559,$R$404:$R$559,AA404:AA559),SUMPRODUCT($G$404:$G$559,AA404:AA559))</f>
        <v>0</v>
      </c>
      <c r="AB578" s="326">
        <f t="shared" si="1709"/>
        <v>0</v>
      </c>
      <c r="AC578" s="326">
        <f>IF(AC402="kw",SUMPRODUCT($N$404:$N$559,$R$404:$R$559,AC404:AC559),SUMPRODUCT($G$404:$G$559,AC404:AC559))</f>
        <v>0</v>
      </c>
      <c r="AD578" s="326">
        <f t="shared" si="1709"/>
        <v>0</v>
      </c>
      <c r="AE578" s="326">
        <f t="shared" si="1709"/>
        <v>0</v>
      </c>
      <c r="AF578" s="326">
        <f t="shared" si="1709"/>
        <v>0</v>
      </c>
      <c r="AG578" s="326">
        <f t="shared" si="1709"/>
        <v>0</v>
      </c>
      <c r="AH578" s="326">
        <f t="shared" si="1709"/>
        <v>0</v>
      </c>
      <c r="AI578" s="326">
        <f t="shared" si="1709"/>
        <v>0</v>
      </c>
      <c r="AJ578" s="326">
        <f t="shared" si="1709"/>
        <v>0</v>
      </c>
      <c r="AK578" s="326">
        <f t="shared" si="1709"/>
        <v>0</v>
      </c>
      <c r="AL578" s="326">
        <f t="shared" si="1709"/>
        <v>0</v>
      </c>
      <c r="AM578" s="386"/>
    </row>
    <row r="579" spans="1:39" ht="22.5" customHeight="1">
      <c r="B579" s="368" t="s">
        <v>591</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310</v>
      </c>
      <c r="C582" s="281"/>
      <c r="D582" s="590" t="s">
        <v>529</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13" t="s">
        <v>211</v>
      </c>
      <c r="C583" s="815" t="s">
        <v>33</v>
      </c>
      <c r="D583" s="284" t="s">
        <v>423</v>
      </c>
      <c r="E583" s="817" t="s">
        <v>209</v>
      </c>
      <c r="F583" s="818"/>
      <c r="G583" s="818"/>
      <c r="H583" s="818"/>
      <c r="I583" s="818"/>
      <c r="J583" s="818"/>
      <c r="K583" s="818"/>
      <c r="L583" s="818"/>
      <c r="M583" s="819"/>
      <c r="N583" s="823" t="s">
        <v>213</v>
      </c>
      <c r="O583" s="284" t="s">
        <v>424</v>
      </c>
      <c r="P583" s="817" t="s">
        <v>212</v>
      </c>
      <c r="Q583" s="818"/>
      <c r="R583" s="818"/>
      <c r="S583" s="818"/>
      <c r="T583" s="818"/>
      <c r="U583" s="818"/>
      <c r="V583" s="818"/>
      <c r="W583" s="818"/>
      <c r="X583" s="819"/>
      <c r="Y583" s="820" t="s">
        <v>244</v>
      </c>
      <c r="Z583" s="821"/>
      <c r="AA583" s="821"/>
      <c r="AB583" s="821"/>
      <c r="AC583" s="821"/>
      <c r="AD583" s="821"/>
      <c r="AE583" s="821"/>
      <c r="AF583" s="821"/>
      <c r="AG583" s="821"/>
      <c r="AH583" s="821"/>
      <c r="AI583" s="821"/>
      <c r="AJ583" s="821"/>
      <c r="AK583" s="821"/>
      <c r="AL583" s="821"/>
      <c r="AM583" s="822"/>
    </row>
    <row r="584" spans="1:39" ht="68.25" customHeight="1">
      <c r="B584" s="814"/>
      <c r="C584" s="816"/>
      <c r="D584" s="285">
        <v>2018</v>
      </c>
      <c r="E584" s="285">
        <v>2019</v>
      </c>
      <c r="F584" s="285">
        <v>2020</v>
      </c>
      <c r="G584" s="285">
        <v>2021</v>
      </c>
      <c r="H584" s="285">
        <v>2022</v>
      </c>
      <c r="I584" s="285">
        <v>2023</v>
      </c>
      <c r="J584" s="285">
        <v>2024</v>
      </c>
      <c r="K584" s="285">
        <v>2025</v>
      </c>
      <c r="L584" s="285">
        <v>2026</v>
      </c>
      <c r="M584" s="285">
        <v>2027</v>
      </c>
      <c r="N584" s="824"/>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GS&gt;50-4999kW</v>
      </c>
      <c r="AB584" s="285" t="str">
        <f>'1.  LRAMVA Summary'!G52</f>
        <v>USL</v>
      </c>
      <c r="AC584" s="285" t="str">
        <f>'1.  LRAMVA Summary'!H52</f>
        <v xml:space="preserve">Street Lighting </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505</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kWh</v>
      </c>
      <c r="AC585" s="291" t="str">
        <f>'1.  LRAMVA Summary'!H53</f>
        <v>kW</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outlineLevel="1">
      <c r="A586" s="532"/>
      <c r="B586" s="504" t="s">
        <v>498</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outlineLevel="1">
      <c r="A588" s="532"/>
      <c r="B588" s="294" t="s">
        <v>311</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0">Z587</f>
        <v>0</v>
      </c>
      <c r="AA588" s="411">
        <f t="shared" ref="AA588" si="1711">AA587</f>
        <v>0</v>
      </c>
      <c r="AB588" s="411">
        <f t="shared" ref="AB588" si="1712">AB587</f>
        <v>0</v>
      </c>
      <c r="AC588" s="411">
        <f t="shared" ref="AC588" si="1713">AC587</f>
        <v>0</v>
      </c>
      <c r="AD588" s="411">
        <f t="shared" ref="AD588" si="1714">AD587</f>
        <v>0</v>
      </c>
      <c r="AE588" s="411">
        <f t="shared" ref="AE588" si="1715">AE587</f>
        <v>0</v>
      </c>
      <c r="AF588" s="411">
        <f t="shared" ref="AF588" si="1716">AF587</f>
        <v>0</v>
      </c>
      <c r="AG588" s="411">
        <f t="shared" ref="AG588" si="1717">AG587</f>
        <v>0</v>
      </c>
      <c r="AH588" s="411">
        <f t="shared" ref="AH588" si="1718">AH587</f>
        <v>0</v>
      </c>
      <c r="AI588" s="411">
        <f t="shared" ref="AI588" si="1719">AI587</f>
        <v>0</v>
      </c>
      <c r="AJ588" s="411">
        <f t="shared" ref="AJ588" si="1720">AJ587</f>
        <v>0</v>
      </c>
      <c r="AK588" s="411">
        <f t="shared" ref="AK588" si="1721">AK587</f>
        <v>0</v>
      </c>
      <c r="AL588" s="411">
        <f t="shared" ref="AL588" si="1722">AL587</f>
        <v>0</v>
      </c>
      <c r="AM588" s="297"/>
    </row>
    <row r="589" spans="1:39" ht="15.75"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outlineLevel="1">
      <c r="A591" s="532"/>
      <c r="B591" s="294" t="s">
        <v>311</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3">Z590</f>
        <v>0</v>
      </c>
      <c r="AA591" s="411">
        <f t="shared" ref="AA591" si="1724">AA590</f>
        <v>0</v>
      </c>
      <c r="AB591" s="411">
        <f t="shared" ref="AB591" si="1725">AB590</f>
        <v>0</v>
      </c>
      <c r="AC591" s="411">
        <f t="shared" ref="AC591" si="1726">AC590</f>
        <v>0</v>
      </c>
      <c r="AD591" s="411">
        <f t="shared" ref="AD591" si="1727">AD590</f>
        <v>0</v>
      </c>
      <c r="AE591" s="411">
        <f t="shared" ref="AE591" si="1728">AE590</f>
        <v>0</v>
      </c>
      <c r="AF591" s="411">
        <f t="shared" ref="AF591" si="1729">AF590</f>
        <v>0</v>
      </c>
      <c r="AG591" s="411">
        <f t="shared" ref="AG591" si="1730">AG590</f>
        <v>0</v>
      </c>
      <c r="AH591" s="411">
        <f t="shared" ref="AH591" si="1731">AH590</f>
        <v>0</v>
      </c>
      <c r="AI591" s="411">
        <f t="shared" ref="AI591" si="1732">AI590</f>
        <v>0</v>
      </c>
      <c r="AJ591" s="411">
        <f t="shared" ref="AJ591" si="1733">AJ590</f>
        <v>0</v>
      </c>
      <c r="AK591" s="411">
        <f t="shared" ref="AK591" si="1734">AK590</f>
        <v>0</v>
      </c>
      <c r="AL591" s="411">
        <f t="shared" ref="AL591" si="1735">AL590</f>
        <v>0</v>
      </c>
      <c r="AM591" s="297"/>
    </row>
    <row r="592" spans="1:39" ht="15.75"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outlineLevel="1">
      <c r="A594" s="532"/>
      <c r="B594" s="294" t="s">
        <v>311</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6">Z593</f>
        <v>0</v>
      </c>
      <c r="AA594" s="411">
        <f t="shared" ref="AA594" si="1737">AA593</f>
        <v>0</v>
      </c>
      <c r="AB594" s="411">
        <f t="shared" ref="AB594" si="1738">AB593</f>
        <v>0</v>
      </c>
      <c r="AC594" s="411">
        <f t="shared" ref="AC594" si="1739">AC593</f>
        <v>0</v>
      </c>
      <c r="AD594" s="411">
        <f t="shared" ref="AD594" si="1740">AD593</f>
        <v>0</v>
      </c>
      <c r="AE594" s="411">
        <f t="shared" ref="AE594" si="1741">AE593</f>
        <v>0</v>
      </c>
      <c r="AF594" s="411">
        <f t="shared" ref="AF594" si="1742">AF593</f>
        <v>0</v>
      </c>
      <c r="AG594" s="411">
        <f t="shared" ref="AG594" si="1743">AG593</f>
        <v>0</v>
      </c>
      <c r="AH594" s="411">
        <f t="shared" ref="AH594" si="1744">AH593</f>
        <v>0</v>
      </c>
      <c r="AI594" s="411">
        <f t="shared" ref="AI594" si="1745">AI593</f>
        <v>0</v>
      </c>
      <c r="AJ594" s="411">
        <f t="shared" ref="AJ594" si="1746">AJ593</f>
        <v>0</v>
      </c>
      <c r="AK594" s="411">
        <f t="shared" ref="AK594" si="1747">AK593</f>
        <v>0</v>
      </c>
      <c r="AL594" s="411">
        <f t="shared" ref="AL594" si="1748">AL593</f>
        <v>0</v>
      </c>
      <c r="AM594" s="297"/>
    </row>
    <row r="595" spans="1:39"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outlineLevel="1">
      <c r="A596" s="532">
        <v>4</v>
      </c>
      <c r="B596" s="520" t="s">
        <v>681</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outlineLevel="1">
      <c r="A597" s="532"/>
      <c r="B597" s="294" t="s">
        <v>311</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9">Z596</f>
        <v>0</v>
      </c>
      <c r="AA597" s="411">
        <f t="shared" ref="AA597" si="1750">AA596</f>
        <v>0</v>
      </c>
      <c r="AB597" s="411">
        <f t="shared" ref="AB597" si="1751">AB596</f>
        <v>0</v>
      </c>
      <c r="AC597" s="411">
        <f t="shared" ref="AC597" si="1752">AC596</f>
        <v>0</v>
      </c>
      <c r="AD597" s="411">
        <f t="shared" ref="AD597" si="1753">AD596</f>
        <v>0</v>
      </c>
      <c r="AE597" s="411">
        <f t="shared" ref="AE597" si="1754">AE596</f>
        <v>0</v>
      </c>
      <c r="AF597" s="411">
        <f t="shared" ref="AF597" si="1755">AF596</f>
        <v>0</v>
      </c>
      <c r="AG597" s="411">
        <f t="shared" ref="AG597" si="1756">AG596</f>
        <v>0</v>
      </c>
      <c r="AH597" s="411">
        <f t="shared" ref="AH597" si="1757">AH596</f>
        <v>0</v>
      </c>
      <c r="AI597" s="411">
        <f t="shared" ref="AI597" si="1758">AI596</f>
        <v>0</v>
      </c>
      <c r="AJ597" s="411">
        <f t="shared" ref="AJ597" si="1759">AJ596</f>
        <v>0</v>
      </c>
      <c r="AK597" s="411">
        <f t="shared" ref="AK597" si="1760">AK596</f>
        <v>0</v>
      </c>
      <c r="AL597" s="411">
        <f t="shared" ref="AL597" si="1761">AL596</f>
        <v>0</v>
      </c>
      <c r="AM597" s="297"/>
    </row>
    <row r="598" spans="1:39"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311</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2">Z599</f>
        <v>0</v>
      </c>
      <c r="AA600" s="411">
        <f t="shared" ref="AA600" si="1763">AA599</f>
        <v>0</v>
      </c>
      <c r="AB600" s="411">
        <f t="shared" ref="AB600" si="1764">AB599</f>
        <v>0</v>
      </c>
      <c r="AC600" s="411">
        <f t="shared" ref="AC600" si="1765">AC599</f>
        <v>0</v>
      </c>
      <c r="AD600" s="411">
        <f t="shared" ref="AD600" si="1766">AD599</f>
        <v>0</v>
      </c>
      <c r="AE600" s="411">
        <f t="shared" ref="AE600" si="1767">AE599</f>
        <v>0</v>
      </c>
      <c r="AF600" s="411">
        <f t="shared" ref="AF600" si="1768">AF599</f>
        <v>0</v>
      </c>
      <c r="AG600" s="411">
        <f t="shared" ref="AG600" si="1769">AG599</f>
        <v>0</v>
      </c>
      <c r="AH600" s="411">
        <f t="shared" ref="AH600" si="1770">AH599</f>
        <v>0</v>
      </c>
      <c r="AI600" s="411">
        <f t="shared" ref="AI600" si="1771">AI599</f>
        <v>0</v>
      </c>
      <c r="AJ600" s="411">
        <f t="shared" ref="AJ600" si="1772">AJ599</f>
        <v>0</v>
      </c>
      <c r="AK600" s="411">
        <f t="shared" ref="AK600" si="1773">AK599</f>
        <v>0</v>
      </c>
      <c r="AL600" s="411">
        <f t="shared" ref="AL600" si="1774">AL599</f>
        <v>0</v>
      </c>
      <c r="AM600" s="297"/>
    </row>
    <row r="601" spans="1:39"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outlineLevel="1">
      <c r="A602" s="532"/>
      <c r="B602" s="319" t="s">
        <v>499</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outlineLevel="1">
      <c r="A604" s="532"/>
      <c r="B604" s="294" t="s">
        <v>311</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5">Z603</f>
        <v>0</v>
      </c>
      <c r="AA604" s="411">
        <f t="shared" ref="AA604" si="1776">AA603</f>
        <v>0</v>
      </c>
      <c r="AB604" s="411">
        <f t="shared" ref="AB604" si="1777">AB603</f>
        <v>0</v>
      </c>
      <c r="AC604" s="411">
        <f t="shared" ref="AC604" si="1778">AC603</f>
        <v>0</v>
      </c>
      <c r="AD604" s="411">
        <f t="shared" ref="AD604" si="1779">AD603</f>
        <v>0</v>
      </c>
      <c r="AE604" s="411">
        <f t="shared" ref="AE604" si="1780">AE603</f>
        <v>0</v>
      </c>
      <c r="AF604" s="411">
        <f t="shared" ref="AF604" si="1781">AF603</f>
        <v>0</v>
      </c>
      <c r="AG604" s="411">
        <f t="shared" ref="AG604" si="1782">AG603</f>
        <v>0</v>
      </c>
      <c r="AH604" s="411">
        <f t="shared" ref="AH604" si="1783">AH603</f>
        <v>0</v>
      </c>
      <c r="AI604" s="411">
        <f t="shared" ref="AI604" si="1784">AI603</f>
        <v>0</v>
      </c>
      <c r="AJ604" s="411">
        <f t="shared" ref="AJ604" si="1785">AJ603</f>
        <v>0</v>
      </c>
      <c r="AK604" s="411">
        <f t="shared" ref="AK604" si="1786">AK603</f>
        <v>0</v>
      </c>
      <c r="AL604" s="411">
        <f t="shared" ref="AL604" si="1787">AL603</f>
        <v>0</v>
      </c>
      <c r="AM604" s="311"/>
    </row>
    <row r="605" spans="1:39"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outlineLevel="1">
      <c r="A607" s="532"/>
      <c r="B607" s="294" t="s">
        <v>311</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8">Z606</f>
        <v>0</v>
      </c>
      <c r="AA607" s="411">
        <f t="shared" ref="AA607" si="1789">AA606</f>
        <v>0</v>
      </c>
      <c r="AB607" s="411">
        <f t="shared" ref="AB607" si="1790">AB606</f>
        <v>0</v>
      </c>
      <c r="AC607" s="411">
        <f t="shared" ref="AC607" si="1791">AC606</f>
        <v>0</v>
      </c>
      <c r="AD607" s="411">
        <f t="shared" ref="AD607" si="1792">AD606</f>
        <v>0</v>
      </c>
      <c r="AE607" s="411">
        <f t="shared" ref="AE607" si="1793">AE606</f>
        <v>0</v>
      </c>
      <c r="AF607" s="411">
        <f t="shared" ref="AF607" si="1794">AF606</f>
        <v>0</v>
      </c>
      <c r="AG607" s="411">
        <f t="shared" ref="AG607" si="1795">AG606</f>
        <v>0</v>
      </c>
      <c r="AH607" s="411">
        <f t="shared" ref="AH607" si="1796">AH606</f>
        <v>0</v>
      </c>
      <c r="AI607" s="411">
        <f t="shared" ref="AI607" si="1797">AI606</f>
        <v>0</v>
      </c>
      <c r="AJ607" s="411">
        <f t="shared" ref="AJ607" si="1798">AJ606</f>
        <v>0</v>
      </c>
      <c r="AK607" s="411">
        <f t="shared" ref="AK607" si="1799">AK606</f>
        <v>0</v>
      </c>
      <c r="AL607" s="411">
        <f t="shared" ref="AL607" si="1800">AL606</f>
        <v>0</v>
      </c>
      <c r="AM607" s="311"/>
    </row>
    <row r="608" spans="1:39"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outlineLevel="1">
      <c r="A610" s="532"/>
      <c r="B610" s="294" t="s">
        <v>311</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1">Z609</f>
        <v>0</v>
      </c>
      <c r="AA610" s="411">
        <f t="shared" ref="AA610" si="1802">AA609</f>
        <v>0</v>
      </c>
      <c r="AB610" s="411">
        <f t="shared" ref="AB610" si="1803">AB609</f>
        <v>0</v>
      </c>
      <c r="AC610" s="411">
        <f t="shared" ref="AC610" si="1804">AC609</f>
        <v>0</v>
      </c>
      <c r="AD610" s="411">
        <f t="shared" ref="AD610" si="1805">AD609</f>
        <v>0</v>
      </c>
      <c r="AE610" s="411">
        <f t="shared" ref="AE610" si="1806">AE609</f>
        <v>0</v>
      </c>
      <c r="AF610" s="411">
        <f t="shared" ref="AF610" si="1807">AF609</f>
        <v>0</v>
      </c>
      <c r="AG610" s="411">
        <f t="shared" ref="AG610" si="1808">AG609</f>
        <v>0</v>
      </c>
      <c r="AH610" s="411">
        <f t="shared" ref="AH610" si="1809">AH609</f>
        <v>0</v>
      </c>
      <c r="AI610" s="411">
        <f t="shared" ref="AI610" si="1810">AI609</f>
        <v>0</v>
      </c>
      <c r="AJ610" s="411">
        <f t="shared" ref="AJ610" si="1811">AJ609</f>
        <v>0</v>
      </c>
      <c r="AK610" s="411">
        <f t="shared" ref="AK610" si="1812">AK609</f>
        <v>0</v>
      </c>
      <c r="AL610" s="411">
        <f t="shared" ref="AL610" si="1813">AL609</f>
        <v>0</v>
      </c>
      <c r="AM610" s="311"/>
    </row>
    <row r="611" spans="1:39"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311</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4">Z612</f>
        <v>0</v>
      </c>
      <c r="AA613" s="411">
        <f t="shared" ref="AA613" si="1815">AA612</f>
        <v>0</v>
      </c>
      <c r="AB613" s="411">
        <f t="shared" ref="AB613" si="1816">AB612</f>
        <v>0</v>
      </c>
      <c r="AC613" s="411">
        <f t="shared" ref="AC613" si="1817">AC612</f>
        <v>0</v>
      </c>
      <c r="AD613" s="411">
        <f t="shared" ref="AD613" si="1818">AD612</f>
        <v>0</v>
      </c>
      <c r="AE613" s="411">
        <f t="shared" ref="AE613" si="1819">AE612</f>
        <v>0</v>
      </c>
      <c r="AF613" s="411">
        <f t="shared" ref="AF613" si="1820">AF612</f>
        <v>0</v>
      </c>
      <c r="AG613" s="411">
        <f t="shared" ref="AG613" si="1821">AG612</f>
        <v>0</v>
      </c>
      <c r="AH613" s="411">
        <f t="shared" ref="AH613" si="1822">AH612</f>
        <v>0</v>
      </c>
      <c r="AI613" s="411">
        <f t="shared" ref="AI613" si="1823">AI612</f>
        <v>0</v>
      </c>
      <c r="AJ613" s="411">
        <f t="shared" ref="AJ613" si="1824">AJ612</f>
        <v>0</v>
      </c>
      <c r="AK613" s="411">
        <f t="shared" ref="AK613" si="1825">AK612</f>
        <v>0</v>
      </c>
      <c r="AL613" s="411">
        <f t="shared" ref="AL613" si="1826">AL612</f>
        <v>0</v>
      </c>
      <c r="AM613" s="311"/>
    </row>
    <row r="614" spans="1:39"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311</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7">Z615</f>
        <v>0</v>
      </c>
      <c r="AA616" s="411">
        <f t="shared" ref="AA616" si="1828">AA615</f>
        <v>0</v>
      </c>
      <c r="AB616" s="411">
        <f t="shared" ref="AB616" si="1829">AB615</f>
        <v>0</v>
      </c>
      <c r="AC616" s="411">
        <f t="shared" ref="AC616" si="1830">AC615</f>
        <v>0</v>
      </c>
      <c r="AD616" s="411">
        <f t="shared" ref="AD616" si="1831">AD615</f>
        <v>0</v>
      </c>
      <c r="AE616" s="411">
        <f t="shared" ref="AE616" si="1832">AE615</f>
        <v>0</v>
      </c>
      <c r="AF616" s="411">
        <f t="shared" ref="AF616" si="1833">AF615</f>
        <v>0</v>
      </c>
      <c r="AG616" s="411">
        <f t="shared" ref="AG616" si="1834">AG615</f>
        <v>0</v>
      </c>
      <c r="AH616" s="411">
        <f t="shared" ref="AH616" si="1835">AH615</f>
        <v>0</v>
      </c>
      <c r="AI616" s="411">
        <f t="shared" ref="AI616" si="1836">AI615</f>
        <v>0</v>
      </c>
      <c r="AJ616" s="411">
        <f t="shared" ref="AJ616" si="1837">AJ615</f>
        <v>0</v>
      </c>
      <c r="AK616" s="411">
        <f t="shared" ref="AK616" si="1838">AK615</f>
        <v>0</v>
      </c>
      <c r="AL616" s="411">
        <f t="shared" ref="AL616" si="1839">AL615</f>
        <v>0</v>
      </c>
      <c r="AM616" s="311"/>
    </row>
    <row r="617" spans="1:39"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outlineLevel="1">
      <c r="A620" s="532"/>
      <c r="B620" s="294" t="s">
        <v>311</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0">Z619</f>
        <v>0</v>
      </c>
      <c r="AA620" s="411">
        <f t="shared" ref="AA620" si="1841">AA619</f>
        <v>0</v>
      </c>
      <c r="AB620" s="411">
        <f t="shared" ref="AB620" si="1842">AB619</f>
        <v>0</v>
      </c>
      <c r="AC620" s="411">
        <f t="shared" ref="AC620" si="1843">AC619</f>
        <v>0</v>
      </c>
      <c r="AD620" s="411">
        <f t="shared" ref="AD620" si="1844">AD619</f>
        <v>0</v>
      </c>
      <c r="AE620" s="411">
        <f t="shared" ref="AE620" si="1845">AE619</f>
        <v>0</v>
      </c>
      <c r="AF620" s="411">
        <f t="shared" ref="AF620" si="1846">AF619</f>
        <v>0</v>
      </c>
      <c r="AG620" s="411">
        <f t="shared" ref="AG620" si="1847">AG619</f>
        <v>0</v>
      </c>
      <c r="AH620" s="411">
        <f t="shared" ref="AH620" si="1848">AH619</f>
        <v>0</v>
      </c>
      <c r="AI620" s="411">
        <f t="shared" ref="AI620" si="1849">AI619</f>
        <v>0</v>
      </c>
      <c r="AJ620" s="411">
        <f t="shared" ref="AJ620" si="1850">AJ619</f>
        <v>0</v>
      </c>
      <c r="AK620" s="411">
        <f t="shared" ref="AK620" si="1851">AK619</f>
        <v>0</v>
      </c>
      <c r="AL620" s="411">
        <f t="shared" ref="AL620" si="1852">AL619</f>
        <v>0</v>
      </c>
      <c r="AM620" s="297"/>
    </row>
    <row r="621" spans="1:39"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outlineLevel="1">
      <c r="A623" s="532"/>
      <c r="B623" s="294" t="s">
        <v>311</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3">Z622</f>
        <v>0</v>
      </c>
      <c r="AA623" s="411">
        <f t="shared" ref="AA623" si="1854">AA622</f>
        <v>0</v>
      </c>
      <c r="AB623" s="411">
        <f t="shared" ref="AB623" si="1855">AB622</f>
        <v>0</v>
      </c>
      <c r="AC623" s="411">
        <f t="shared" ref="AC623" si="1856">AC622</f>
        <v>0</v>
      </c>
      <c r="AD623" s="411">
        <f t="shared" ref="AD623" si="1857">AD622</f>
        <v>0</v>
      </c>
      <c r="AE623" s="411">
        <f t="shared" ref="AE623" si="1858">AE622</f>
        <v>0</v>
      </c>
      <c r="AF623" s="411">
        <f t="shared" ref="AF623" si="1859">AF622</f>
        <v>0</v>
      </c>
      <c r="AG623" s="411">
        <f t="shared" ref="AG623" si="1860">AG622</f>
        <v>0</v>
      </c>
      <c r="AH623" s="411">
        <f t="shared" ref="AH623" si="1861">AH622</f>
        <v>0</v>
      </c>
      <c r="AI623" s="411">
        <f t="shared" ref="AI623" si="1862">AI622</f>
        <v>0</v>
      </c>
      <c r="AJ623" s="411">
        <f t="shared" ref="AJ623" si="1863">AJ622</f>
        <v>0</v>
      </c>
      <c r="AK623" s="411">
        <f t="shared" ref="AK623" si="1864">AK622</f>
        <v>0</v>
      </c>
      <c r="AL623" s="411">
        <f t="shared" ref="AL623" si="1865">AL622</f>
        <v>0</v>
      </c>
      <c r="AM623" s="297"/>
    </row>
    <row r="624" spans="1:39"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outlineLevel="1">
      <c r="A626" s="532"/>
      <c r="B626" s="294" t="s">
        <v>311</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6">Z625</f>
        <v>0</v>
      </c>
      <c r="AA626" s="411">
        <f t="shared" ref="AA626" si="1867">AA625</f>
        <v>0</v>
      </c>
      <c r="AB626" s="411">
        <f t="shared" ref="AB626" si="1868">AB625</f>
        <v>0</v>
      </c>
      <c r="AC626" s="411">
        <f t="shared" ref="AC626" si="1869">AC625</f>
        <v>0</v>
      </c>
      <c r="AD626" s="411">
        <f t="shared" ref="AD626" si="1870">AD625</f>
        <v>0</v>
      </c>
      <c r="AE626" s="411">
        <f t="shared" ref="AE626" si="1871">AE625</f>
        <v>0</v>
      </c>
      <c r="AF626" s="411">
        <f t="shared" ref="AF626" si="1872">AF625</f>
        <v>0</v>
      </c>
      <c r="AG626" s="411">
        <f t="shared" ref="AG626" si="1873">AG625</f>
        <v>0</v>
      </c>
      <c r="AH626" s="411">
        <f t="shared" ref="AH626" si="1874">AH625</f>
        <v>0</v>
      </c>
      <c r="AI626" s="411">
        <f t="shared" ref="AI626" si="1875">AI625</f>
        <v>0</v>
      </c>
      <c r="AJ626" s="411">
        <f t="shared" ref="AJ626" si="1876">AJ625</f>
        <v>0</v>
      </c>
      <c r="AK626" s="411">
        <f t="shared" ref="AK626" si="1877">AK625</f>
        <v>0</v>
      </c>
      <c r="AL626" s="411">
        <f t="shared" ref="AL626" si="1878">AL625</f>
        <v>0</v>
      </c>
      <c r="AM626" s="306"/>
    </row>
    <row r="627" spans="1:40"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outlineLevel="1">
      <c r="A630" s="532"/>
      <c r="B630" s="294" t="s">
        <v>311</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79">Z629</f>
        <v>0</v>
      </c>
      <c r="AA630" s="411">
        <f t="shared" ref="AA630" si="1880">AA629</f>
        <v>0</v>
      </c>
      <c r="AB630" s="411">
        <f t="shared" ref="AB630" si="1881">AB629</f>
        <v>0</v>
      </c>
      <c r="AC630" s="411">
        <f t="shared" ref="AC630" si="1882">AC629</f>
        <v>0</v>
      </c>
      <c r="AD630" s="411">
        <f t="shared" ref="AD630" si="1883">AD629</f>
        <v>0</v>
      </c>
      <c r="AE630" s="411">
        <f t="shared" ref="AE630" si="1884">AE629</f>
        <v>0</v>
      </c>
      <c r="AF630" s="411">
        <f t="shared" ref="AF630" si="1885">AF629</f>
        <v>0</v>
      </c>
      <c r="AG630" s="411">
        <f t="shared" ref="AG630" si="1886">AG629</f>
        <v>0</v>
      </c>
      <c r="AH630" s="411">
        <f t="shared" ref="AH630" si="1887">AH629</f>
        <v>0</v>
      </c>
      <c r="AI630" s="411">
        <f t="shared" ref="AI630" si="1888">AI629</f>
        <v>0</v>
      </c>
      <c r="AJ630" s="411">
        <f t="shared" ref="AJ630" si="1889">AJ629</f>
        <v>0</v>
      </c>
      <c r="AK630" s="411">
        <f t="shared" ref="AK630" si="1890">AK629</f>
        <v>0</v>
      </c>
      <c r="AL630" s="411">
        <f t="shared" ref="AL630" si="1891">AL629</f>
        <v>0</v>
      </c>
      <c r="AM630" s="516"/>
      <c r="AN630" s="630"/>
    </row>
    <row r="631" spans="1:40"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outlineLevel="1">
      <c r="A632" s="532"/>
      <c r="B632" s="288" t="s">
        <v>491</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outlineLevel="1">
      <c r="A633" s="532">
        <v>15</v>
      </c>
      <c r="B633" s="294" t="s">
        <v>496</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outlineLevel="1">
      <c r="A634" s="532"/>
      <c r="B634" s="294" t="s">
        <v>311</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2">Z633</f>
        <v>0</v>
      </c>
      <c r="AA634" s="411">
        <f t="shared" si="1892"/>
        <v>0</v>
      </c>
      <c r="AB634" s="411">
        <f t="shared" si="1892"/>
        <v>0</v>
      </c>
      <c r="AC634" s="411">
        <f t="shared" si="1892"/>
        <v>0</v>
      </c>
      <c r="AD634" s="411">
        <f t="shared" si="1892"/>
        <v>0</v>
      </c>
      <c r="AE634" s="411">
        <f t="shared" si="1892"/>
        <v>0</v>
      </c>
      <c r="AF634" s="411">
        <f t="shared" si="1892"/>
        <v>0</v>
      </c>
      <c r="AG634" s="411">
        <f t="shared" si="1892"/>
        <v>0</v>
      </c>
      <c r="AH634" s="411">
        <f t="shared" si="1892"/>
        <v>0</v>
      </c>
      <c r="AI634" s="411">
        <f t="shared" si="1892"/>
        <v>0</v>
      </c>
      <c r="AJ634" s="411">
        <f t="shared" si="1892"/>
        <v>0</v>
      </c>
      <c r="AK634" s="411">
        <f t="shared" si="1892"/>
        <v>0</v>
      </c>
      <c r="AL634" s="411">
        <f t="shared" si="1892"/>
        <v>0</v>
      </c>
      <c r="AM634" s="297"/>
    </row>
    <row r="635" spans="1:40"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outlineLevel="1">
      <c r="A636" s="532">
        <v>16</v>
      </c>
      <c r="B636" s="324" t="s">
        <v>492</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outlineLevel="1">
      <c r="A637" s="532"/>
      <c r="B637" s="294" t="s">
        <v>311</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s="283" customFormat="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outlineLevel="1">
      <c r="A639" s="532"/>
      <c r="B639" s="519" t="s">
        <v>497</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outlineLevel="1">
      <c r="A641" s="532"/>
      <c r="B641" s="294" t="s">
        <v>311</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4">Z640</f>
        <v>0</v>
      </c>
      <c r="AA641" s="411">
        <f t="shared" si="1894"/>
        <v>0</v>
      </c>
      <c r="AB641" s="411">
        <f t="shared" si="1894"/>
        <v>0</v>
      </c>
      <c r="AC641" s="411">
        <f t="shared" si="1894"/>
        <v>0</v>
      </c>
      <c r="AD641" s="411">
        <f t="shared" si="1894"/>
        <v>0</v>
      </c>
      <c r="AE641" s="411">
        <f t="shared" si="1894"/>
        <v>0</v>
      </c>
      <c r="AF641" s="411">
        <f t="shared" si="1894"/>
        <v>0</v>
      </c>
      <c r="AG641" s="411">
        <f t="shared" si="1894"/>
        <v>0</v>
      </c>
      <c r="AH641" s="411">
        <f t="shared" si="1894"/>
        <v>0</v>
      </c>
      <c r="AI641" s="411">
        <f t="shared" si="1894"/>
        <v>0</v>
      </c>
      <c r="AJ641" s="411">
        <f t="shared" si="1894"/>
        <v>0</v>
      </c>
      <c r="AK641" s="411">
        <f t="shared" si="1894"/>
        <v>0</v>
      </c>
      <c r="AL641" s="411">
        <f t="shared" si="1894"/>
        <v>0</v>
      </c>
      <c r="AM641" s="306"/>
    </row>
    <row r="642" spans="1:39"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outlineLevel="1">
      <c r="A644" s="532"/>
      <c r="B644" s="294" t="s">
        <v>311</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outlineLevel="1">
      <c r="A647" s="532"/>
      <c r="B647" s="294" t="s">
        <v>311</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297"/>
    </row>
    <row r="648" spans="1:39"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outlineLevel="1">
      <c r="A650" s="532"/>
      <c r="B650" s="294" t="s">
        <v>311</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306"/>
    </row>
    <row r="651" spans="1:39" ht="15.75"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outlineLevel="1">
      <c r="A652" s="532"/>
      <c r="B652" s="518" t="s">
        <v>504</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outlineLevel="1">
      <c r="A653" s="532"/>
      <c r="B653" s="504" t="s">
        <v>500</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outlineLevel="1">
      <c r="A655" s="532"/>
      <c r="B655" s="294" t="s">
        <v>311</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8">Z654</f>
        <v>0</v>
      </c>
      <c r="AA655" s="411">
        <f t="shared" ref="AA655" si="1899">AA654</f>
        <v>0</v>
      </c>
      <c r="AB655" s="411">
        <f t="shared" ref="AB655" si="1900">AB654</f>
        <v>0</v>
      </c>
      <c r="AC655" s="411">
        <f t="shared" ref="AC655" si="1901">AC654</f>
        <v>0</v>
      </c>
      <c r="AD655" s="411">
        <f t="shared" ref="AD655" si="1902">AD654</f>
        <v>0</v>
      </c>
      <c r="AE655" s="411">
        <f t="shared" ref="AE655" si="1903">AE654</f>
        <v>0</v>
      </c>
      <c r="AF655" s="411">
        <f t="shared" ref="AF655" si="1904">AF654</f>
        <v>0</v>
      </c>
      <c r="AG655" s="411">
        <f t="shared" ref="AG655" si="1905">AG654</f>
        <v>0</v>
      </c>
      <c r="AH655" s="411">
        <f t="shared" ref="AH655" si="1906">AH654</f>
        <v>0</v>
      </c>
      <c r="AI655" s="411">
        <f t="shared" ref="AI655" si="1907">AI654</f>
        <v>0</v>
      </c>
      <c r="AJ655" s="411">
        <f t="shared" ref="AJ655" si="1908">AJ654</f>
        <v>0</v>
      </c>
      <c r="AK655" s="411">
        <f t="shared" ref="AK655" si="1909">AK654</f>
        <v>0</v>
      </c>
      <c r="AL655" s="411">
        <f t="shared" ref="AL655" si="1910">AL654</f>
        <v>0</v>
      </c>
      <c r="AM655" s="306"/>
    </row>
    <row r="656" spans="1:39"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v>10789.779011250001</v>
      </c>
      <c r="E657" s="295">
        <v>10789.779011250001</v>
      </c>
      <c r="F657" s="295">
        <v>10789.779011250001</v>
      </c>
      <c r="G657" s="295"/>
      <c r="H657" s="295"/>
      <c r="I657" s="295"/>
      <c r="J657" s="295"/>
      <c r="K657" s="295"/>
      <c r="L657" s="295"/>
      <c r="M657" s="295"/>
      <c r="N657" s="291"/>
      <c r="O657" s="295">
        <f>(D657*O474)/D474</f>
        <v>2.7364390086862795</v>
      </c>
      <c r="P657" s="295">
        <f t="shared" ref="P657:Q657" si="1911">(E657*P474)/E474</f>
        <v>2.7364390086862795</v>
      </c>
      <c r="Q657" s="295">
        <f t="shared" si="1911"/>
        <v>2.7364390086862795</v>
      </c>
      <c r="R657" s="295"/>
      <c r="S657" s="295"/>
      <c r="T657" s="295"/>
      <c r="U657" s="295"/>
      <c r="V657" s="295"/>
      <c r="W657" s="295"/>
      <c r="X657" s="295"/>
      <c r="Y657" s="410">
        <v>1</v>
      </c>
      <c r="Z657" s="410"/>
      <c r="AA657" s="410"/>
      <c r="AB657" s="410"/>
      <c r="AC657" s="410"/>
      <c r="AD657" s="410"/>
      <c r="AE657" s="410"/>
      <c r="AF657" s="410"/>
      <c r="AG657" s="410"/>
      <c r="AH657" s="410"/>
      <c r="AI657" s="410"/>
      <c r="AJ657" s="410"/>
      <c r="AK657" s="410"/>
      <c r="AL657" s="410"/>
      <c r="AM657" s="296">
        <f>SUM(Y657:AL657)</f>
        <v>1</v>
      </c>
    </row>
    <row r="658" spans="1:39" outlineLevel="1">
      <c r="A658" s="532"/>
      <c r="B658" s="294" t="s">
        <v>311</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1</v>
      </c>
      <c r="Z658" s="411">
        <f t="shared" ref="Z658" si="1912">Z657</f>
        <v>0</v>
      </c>
      <c r="AA658" s="411">
        <f t="shared" ref="AA658" si="1913">AA657</f>
        <v>0</v>
      </c>
      <c r="AB658" s="411">
        <f t="shared" ref="AB658" si="1914">AB657</f>
        <v>0</v>
      </c>
      <c r="AC658" s="411">
        <f t="shared" ref="AC658" si="1915">AC657</f>
        <v>0</v>
      </c>
      <c r="AD658" s="411">
        <f t="shared" ref="AD658" si="1916">AD657</f>
        <v>0</v>
      </c>
      <c r="AE658" s="411">
        <f t="shared" ref="AE658" si="1917">AE657</f>
        <v>0</v>
      </c>
      <c r="AF658" s="411">
        <f t="shared" ref="AF658" si="1918">AF657</f>
        <v>0</v>
      </c>
      <c r="AG658" s="411">
        <f t="shared" ref="AG658" si="1919">AG657</f>
        <v>0</v>
      </c>
      <c r="AH658" s="411">
        <f t="shared" ref="AH658" si="1920">AH657</f>
        <v>0</v>
      </c>
      <c r="AI658" s="411">
        <f t="shared" ref="AI658" si="1921">AI657</f>
        <v>0</v>
      </c>
      <c r="AJ658" s="411">
        <f t="shared" ref="AJ658" si="1922">AJ657</f>
        <v>0</v>
      </c>
      <c r="AK658" s="411">
        <f t="shared" ref="AK658" si="1923">AK657</f>
        <v>0</v>
      </c>
      <c r="AL658" s="411">
        <f t="shared" ref="AL658" si="1924">AL657</f>
        <v>0</v>
      </c>
      <c r="AM658" s="306"/>
    </row>
    <row r="659" spans="1:39"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outlineLevel="1">
      <c r="A660" s="532">
        <v>23</v>
      </c>
      <c r="B660" s="759" t="s">
        <v>741</v>
      </c>
      <c r="C660" s="291" t="s">
        <v>25</v>
      </c>
      <c r="D660" s="295">
        <v>87392.662982524809</v>
      </c>
      <c r="E660" s="295">
        <f>D660+F662</f>
        <v>87033.451162966681</v>
      </c>
      <c r="F660" s="295">
        <v>86674.239343408553</v>
      </c>
      <c r="G660" s="295"/>
      <c r="H660" s="295"/>
      <c r="I660" s="295"/>
      <c r="J660" s="295"/>
      <c r="K660" s="295"/>
      <c r="L660" s="295"/>
      <c r="M660" s="295"/>
      <c r="N660" s="291"/>
      <c r="O660" s="295">
        <f>(D660*O477)/D477</f>
        <v>5.9557561001832893</v>
      </c>
      <c r="P660" s="295">
        <f t="shared" ref="P660" si="1925">(E660*P477)/E477</f>
        <v>5.7813209667015419</v>
      </c>
      <c r="Q660" s="295">
        <f t="shared" ref="Q660" si="1926">(F660*Q477)/F477</f>
        <v>5.7574598099147121</v>
      </c>
      <c r="R660" s="295"/>
      <c r="S660" s="295"/>
      <c r="T660" s="295"/>
      <c r="U660" s="295"/>
      <c r="V660" s="295"/>
      <c r="W660" s="295"/>
      <c r="X660" s="295"/>
      <c r="Y660" s="410">
        <v>1</v>
      </c>
      <c r="Z660" s="410"/>
      <c r="AA660" s="410"/>
      <c r="AB660" s="410"/>
      <c r="AC660" s="410"/>
      <c r="AD660" s="410"/>
      <c r="AE660" s="410"/>
      <c r="AF660" s="410"/>
      <c r="AG660" s="410"/>
      <c r="AH660" s="410"/>
      <c r="AI660" s="410"/>
      <c r="AJ660" s="410"/>
      <c r="AK660" s="410"/>
      <c r="AL660" s="410"/>
      <c r="AM660" s="296">
        <f>SUM(Y660:AL660)</f>
        <v>1</v>
      </c>
    </row>
    <row r="661" spans="1:39" outlineLevel="1">
      <c r="A661" s="532"/>
      <c r="B661" s="294" t="s">
        <v>311</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1</v>
      </c>
      <c r="Z661" s="411">
        <f t="shared" ref="Z661" si="1927">Z660</f>
        <v>0</v>
      </c>
      <c r="AA661" s="411">
        <f t="shared" ref="AA661" si="1928">AA660</f>
        <v>0</v>
      </c>
      <c r="AB661" s="411">
        <f t="shared" ref="AB661" si="1929">AB660</f>
        <v>0</v>
      </c>
      <c r="AC661" s="411">
        <f t="shared" ref="AC661" si="1930">AC660</f>
        <v>0</v>
      </c>
      <c r="AD661" s="411">
        <f t="shared" ref="AD661" si="1931">AD660</f>
        <v>0</v>
      </c>
      <c r="AE661" s="411">
        <f t="shared" ref="AE661" si="1932">AE660</f>
        <v>0</v>
      </c>
      <c r="AF661" s="411">
        <f t="shared" ref="AF661" si="1933">AF660</f>
        <v>0</v>
      </c>
      <c r="AG661" s="411">
        <f t="shared" ref="AG661" si="1934">AG660</f>
        <v>0</v>
      </c>
      <c r="AH661" s="411">
        <f t="shared" ref="AH661" si="1935">AH660</f>
        <v>0</v>
      </c>
      <c r="AI661" s="411">
        <f t="shared" ref="AI661" si="1936">AI660</f>
        <v>0</v>
      </c>
      <c r="AJ661" s="411">
        <f t="shared" ref="AJ661" si="1937">AJ660</f>
        <v>0</v>
      </c>
      <c r="AK661" s="411">
        <f t="shared" ref="AK661" si="1938">AK660</f>
        <v>0</v>
      </c>
      <c r="AL661" s="411">
        <f t="shared" ref="AL661" si="1939">AL660</f>
        <v>0</v>
      </c>
      <c r="AM661" s="306"/>
    </row>
    <row r="662" spans="1:39" outlineLevel="1">
      <c r="A662" s="532"/>
      <c r="B662" s="430"/>
      <c r="C662" s="291"/>
      <c r="D662" s="291"/>
      <c r="E662" s="291"/>
      <c r="F662" s="760">
        <f>(F660-D660)/2</f>
        <v>-359.2118195581279</v>
      </c>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outlineLevel="1">
      <c r="A664" s="532"/>
      <c r="B664" s="294" t="s">
        <v>311</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40">Z663</f>
        <v>0</v>
      </c>
      <c r="AA664" s="411">
        <f t="shared" ref="AA664" si="1941">AA663</f>
        <v>0</v>
      </c>
      <c r="AB664" s="411">
        <f t="shared" ref="AB664" si="1942">AB663</f>
        <v>0</v>
      </c>
      <c r="AC664" s="411">
        <f t="shared" ref="AC664" si="1943">AC663</f>
        <v>0</v>
      </c>
      <c r="AD664" s="411">
        <f t="shared" ref="AD664" si="1944">AD663</f>
        <v>0</v>
      </c>
      <c r="AE664" s="411">
        <f t="shared" ref="AE664" si="1945">AE663</f>
        <v>0</v>
      </c>
      <c r="AF664" s="411">
        <f t="shared" ref="AF664" si="1946">AF663</f>
        <v>0</v>
      </c>
      <c r="AG664" s="411">
        <f t="shared" ref="AG664" si="1947">AG663</f>
        <v>0</v>
      </c>
      <c r="AH664" s="411">
        <f t="shared" ref="AH664" si="1948">AH663</f>
        <v>0</v>
      </c>
      <c r="AI664" s="411">
        <f t="shared" ref="AI664" si="1949">AI663</f>
        <v>0</v>
      </c>
      <c r="AJ664" s="411">
        <f t="shared" ref="AJ664" si="1950">AJ663</f>
        <v>0</v>
      </c>
      <c r="AK664" s="411">
        <f t="shared" ref="AK664" si="1951">AK663</f>
        <v>0</v>
      </c>
      <c r="AL664" s="411">
        <f t="shared" ref="AL664" si="1952">AL663</f>
        <v>0</v>
      </c>
      <c r="AM664" s="306"/>
    </row>
    <row r="665" spans="1:39"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outlineLevel="1">
      <c r="A666" s="532"/>
      <c r="B666" s="288" t="s">
        <v>501</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outlineLevel="1">
      <c r="A668" s="532"/>
      <c r="B668" s="294" t="s">
        <v>311</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3">Z667</f>
        <v>0</v>
      </c>
      <c r="AA668" s="411">
        <f t="shared" ref="AA668" si="1954">AA667</f>
        <v>0</v>
      </c>
      <c r="AB668" s="411">
        <f t="shared" ref="AB668" si="1955">AB667</f>
        <v>0</v>
      </c>
      <c r="AC668" s="411">
        <f t="shared" ref="AC668" si="1956">AC667</f>
        <v>0</v>
      </c>
      <c r="AD668" s="411">
        <f t="shared" ref="AD668" si="1957">AD667</f>
        <v>0</v>
      </c>
      <c r="AE668" s="411">
        <f t="shared" ref="AE668" si="1958">AE667</f>
        <v>0</v>
      </c>
      <c r="AF668" s="411">
        <f t="shared" ref="AF668" si="1959">AF667</f>
        <v>0</v>
      </c>
      <c r="AG668" s="411">
        <f t="shared" ref="AG668" si="1960">AG667</f>
        <v>0</v>
      </c>
      <c r="AH668" s="411">
        <f t="shared" ref="AH668" si="1961">AH667</f>
        <v>0</v>
      </c>
      <c r="AI668" s="411">
        <f t="shared" ref="AI668" si="1962">AI667</f>
        <v>0</v>
      </c>
      <c r="AJ668" s="411">
        <f t="shared" ref="AJ668" si="1963">AJ667</f>
        <v>0</v>
      </c>
      <c r="AK668" s="411">
        <f t="shared" ref="AK668" si="1964">AK667</f>
        <v>0</v>
      </c>
      <c r="AL668" s="411">
        <f t="shared" ref="AL668" si="1965">AL667</f>
        <v>0</v>
      </c>
      <c r="AM668" s="306"/>
    </row>
    <row r="669" spans="1:39"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outlineLevel="1">
      <c r="A670" s="532">
        <v>26</v>
      </c>
      <c r="B670" s="428" t="s">
        <v>118</v>
      </c>
      <c r="C670" s="291" t="s">
        <v>25</v>
      </c>
      <c r="D670" s="295">
        <v>25838.199992310576</v>
      </c>
      <c r="E670" s="295">
        <f>D670+F672</f>
        <v>25774.313697458514</v>
      </c>
      <c r="F670" s="295">
        <v>25710.427402606456</v>
      </c>
      <c r="G670" s="295"/>
      <c r="H670" s="295"/>
      <c r="I670" s="295"/>
      <c r="J670" s="295"/>
      <c r="K670" s="295"/>
      <c r="L670" s="295"/>
      <c r="M670" s="295"/>
      <c r="N670" s="295">
        <v>12</v>
      </c>
      <c r="O670" s="295">
        <f>(D670*O487)/D487</f>
        <v>4.5860182357172725</v>
      </c>
      <c r="P670" s="295">
        <f t="shared" ref="P670" si="1966">(E670*P487)/E487</f>
        <v>4.5746790668397512</v>
      </c>
      <c r="Q670" s="295">
        <f t="shared" ref="Q670" si="1967">(F670*Q487)/F487</f>
        <v>4.5633398979622308</v>
      </c>
      <c r="R670" s="295"/>
      <c r="S670" s="295"/>
      <c r="T670" s="295"/>
      <c r="U670" s="295"/>
      <c r="V670" s="295"/>
      <c r="W670" s="295"/>
      <c r="X670" s="295"/>
      <c r="Y670" s="426"/>
      <c r="Z670" s="410">
        <v>1</v>
      </c>
      <c r="AA670" s="410"/>
      <c r="AB670" s="410"/>
      <c r="AC670" s="410"/>
      <c r="AD670" s="410"/>
      <c r="AE670" s="410"/>
      <c r="AF670" s="415"/>
      <c r="AG670" s="415"/>
      <c r="AH670" s="415"/>
      <c r="AI670" s="415"/>
      <c r="AJ670" s="415"/>
      <c r="AK670" s="415"/>
      <c r="AL670" s="415"/>
      <c r="AM670" s="296">
        <f>SUM(Y670:AL670)</f>
        <v>1</v>
      </c>
    </row>
    <row r="671" spans="1:39" outlineLevel="1">
      <c r="A671" s="532"/>
      <c r="B671" s="294" t="s">
        <v>311</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8">Z670</f>
        <v>1</v>
      </c>
      <c r="AA671" s="411">
        <f t="shared" ref="AA671" si="1969">AA670</f>
        <v>0</v>
      </c>
      <c r="AB671" s="411">
        <f t="shared" ref="AB671" si="1970">AB670</f>
        <v>0</v>
      </c>
      <c r="AC671" s="411">
        <f t="shared" ref="AC671" si="1971">AC670</f>
        <v>0</v>
      </c>
      <c r="AD671" s="411">
        <f t="shared" ref="AD671" si="1972">AD670</f>
        <v>0</v>
      </c>
      <c r="AE671" s="411">
        <f t="shared" ref="AE671" si="1973">AE670</f>
        <v>0</v>
      </c>
      <c r="AF671" s="411">
        <f t="shared" ref="AF671" si="1974">AF670</f>
        <v>0</v>
      </c>
      <c r="AG671" s="411">
        <f t="shared" ref="AG671" si="1975">AG670</f>
        <v>0</v>
      </c>
      <c r="AH671" s="411">
        <f t="shared" ref="AH671" si="1976">AH670</f>
        <v>0</v>
      </c>
      <c r="AI671" s="411">
        <f t="shared" ref="AI671" si="1977">AI670</f>
        <v>0</v>
      </c>
      <c r="AJ671" s="411">
        <f t="shared" ref="AJ671" si="1978">AJ670</f>
        <v>0</v>
      </c>
      <c r="AK671" s="411">
        <f t="shared" ref="AK671" si="1979">AK670</f>
        <v>0</v>
      </c>
      <c r="AL671" s="411">
        <f t="shared" ref="AL671" si="1980">AL670</f>
        <v>0</v>
      </c>
      <c r="AM671" s="306"/>
    </row>
    <row r="672" spans="1:39" outlineLevel="1">
      <c r="A672" s="532"/>
      <c r="B672" s="294"/>
      <c r="C672" s="291"/>
      <c r="D672" s="291"/>
      <c r="E672" s="291"/>
      <c r="F672" s="760">
        <f>(F670-D670)/2</f>
        <v>-63.886294852060018</v>
      </c>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outlineLevel="1">
      <c r="A674" s="532"/>
      <c r="B674" s="294" t="s">
        <v>311</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81">Z673</f>
        <v>0</v>
      </c>
      <c r="AA674" s="411">
        <f t="shared" ref="AA674" si="1982">AA673</f>
        <v>0</v>
      </c>
      <c r="AB674" s="411">
        <f t="shared" ref="AB674" si="1983">AB673</f>
        <v>0</v>
      </c>
      <c r="AC674" s="411">
        <f t="shared" ref="AC674" si="1984">AC673</f>
        <v>0</v>
      </c>
      <c r="AD674" s="411">
        <f t="shared" ref="AD674" si="1985">AD673</f>
        <v>0</v>
      </c>
      <c r="AE674" s="411">
        <f t="shared" ref="AE674" si="1986">AE673</f>
        <v>0</v>
      </c>
      <c r="AF674" s="411">
        <f t="shared" ref="AF674" si="1987">AF673</f>
        <v>0</v>
      </c>
      <c r="AG674" s="411">
        <f t="shared" ref="AG674" si="1988">AG673</f>
        <v>0</v>
      </c>
      <c r="AH674" s="411">
        <f t="shared" ref="AH674" si="1989">AH673</f>
        <v>0</v>
      </c>
      <c r="AI674" s="411">
        <f t="shared" ref="AI674" si="1990">AI673</f>
        <v>0</v>
      </c>
      <c r="AJ674" s="411">
        <f t="shared" ref="AJ674" si="1991">AJ673</f>
        <v>0</v>
      </c>
      <c r="AK674" s="411">
        <f t="shared" ref="AK674" si="1992">AK673</f>
        <v>0</v>
      </c>
      <c r="AL674" s="411">
        <f t="shared" ref="AL674" si="1993">AL673</f>
        <v>0</v>
      </c>
      <c r="AM674" s="306"/>
    </row>
    <row r="675" spans="1:39"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outlineLevel="1">
      <c r="A677" s="532"/>
      <c r="B677" s="294" t="s">
        <v>311</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4">Z676</f>
        <v>0</v>
      </c>
      <c r="AA677" s="411">
        <f t="shared" ref="AA677" si="1995">AA676</f>
        <v>0</v>
      </c>
      <c r="AB677" s="411">
        <f t="shared" ref="AB677" si="1996">AB676</f>
        <v>0</v>
      </c>
      <c r="AC677" s="411">
        <f t="shared" ref="AC677" si="1997">AC676</f>
        <v>0</v>
      </c>
      <c r="AD677" s="411">
        <f t="shared" ref="AD677" si="1998">AD676</f>
        <v>0</v>
      </c>
      <c r="AE677" s="411">
        <f t="shared" ref="AE677" si="1999">AE676</f>
        <v>0</v>
      </c>
      <c r="AF677" s="411">
        <f t="shared" ref="AF677" si="2000">AF676</f>
        <v>0</v>
      </c>
      <c r="AG677" s="411">
        <f t="shared" ref="AG677" si="2001">AG676</f>
        <v>0</v>
      </c>
      <c r="AH677" s="411">
        <f t="shared" ref="AH677" si="2002">AH676</f>
        <v>0</v>
      </c>
      <c r="AI677" s="411">
        <f t="shared" ref="AI677" si="2003">AI676</f>
        <v>0</v>
      </c>
      <c r="AJ677" s="411">
        <f t="shared" ref="AJ677" si="2004">AJ676</f>
        <v>0</v>
      </c>
      <c r="AK677" s="411">
        <f t="shared" ref="AK677" si="2005">AK676</f>
        <v>0</v>
      </c>
      <c r="AL677" s="411">
        <f t="shared" ref="AL677" si="2006">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outlineLevel="1">
      <c r="A680" s="532"/>
      <c r="B680" s="294" t="s">
        <v>311</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7">Z679</f>
        <v>0</v>
      </c>
      <c r="AA680" s="411">
        <f t="shared" ref="AA680" si="2008">AA679</f>
        <v>0</v>
      </c>
      <c r="AB680" s="411">
        <f t="shared" ref="AB680" si="2009">AB679</f>
        <v>0</v>
      </c>
      <c r="AC680" s="411">
        <f t="shared" ref="AC680" si="2010">AC679</f>
        <v>0</v>
      </c>
      <c r="AD680" s="411">
        <f t="shared" ref="AD680" si="2011">AD679</f>
        <v>0</v>
      </c>
      <c r="AE680" s="411">
        <f t="shared" ref="AE680" si="2012">AE679</f>
        <v>0</v>
      </c>
      <c r="AF680" s="411">
        <f t="shared" ref="AF680" si="2013">AF679</f>
        <v>0</v>
      </c>
      <c r="AG680" s="411">
        <f t="shared" ref="AG680" si="2014">AG679</f>
        <v>0</v>
      </c>
      <c r="AH680" s="411">
        <f t="shared" ref="AH680" si="2015">AH679</f>
        <v>0</v>
      </c>
      <c r="AI680" s="411">
        <f t="shared" ref="AI680" si="2016">AI679</f>
        <v>0</v>
      </c>
      <c r="AJ680" s="411">
        <f t="shared" ref="AJ680" si="2017">AJ679</f>
        <v>0</v>
      </c>
      <c r="AK680" s="411">
        <f t="shared" ref="AK680" si="2018">AK679</f>
        <v>0</v>
      </c>
      <c r="AL680" s="411">
        <f t="shared" ref="AL680" si="2019">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outlineLevel="1">
      <c r="A683" s="532"/>
      <c r="B683" s="294" t="s">
        <v>311</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20">Z682</f>
        <v>0</v>
      </c>
      <c r="AA683" s="411">
        <f t="shared" ref="AA683" si="2021">AA682</f>
        <v>0</v>
      </c>
      <c r="AB683" s="411">
        <f t="shared" ref="AB683" si="2022">AB682</f>
        <v>0</v>
      </c>
      <c r="AC683" s="411">
        <f t="shared" ref="AC683" si="2023">AC682</f>
        <v>0</v>
      </c>
      <c r="AD683" s="411">
        <f t="shared" ref="AD683" si="2024">AD682</f>
        <v>0</v>
      </c>
      <c r="AE683" s="411">
        <f t="shared" ref="AE683" si="2025">AE682</f>
        <v>0</v>
      </c>
      <c r="AF683" s="411">
        <f t="shared" ref="AF683" si="2026">AF682</f>
        <v>0</v>
      </c>
      <c r="AG683" s="411">
        <f t="shared" ref="AG683" si="2027">AG682</f>
        <v>0</v>
      </c>
      <c r="AH683" s="411">
        <f t="shared" ref="AH683" si="2028">AH682</f>
        <v>0</v>
      </c>
      <c r="AI683" s="411">
        <f t="shared" ref="AI683" si="2029">AI682</f>
        <v>0</v>
      </c>
      <c r="AJ683" s="411">
        <f t="shared" ref="AJ683" si="2030">AJ682</f>
        <v>0</v>
      </c>
      <c r="AK683" s="411">
        <f t="shared" ref="AK683" si="2031">AK682</f>
        <v>0</v>
      </c>
      <c r="AL683" s="411">
        <f t="shared" ref="AL683" si="2032">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outlineLevel="1">
      <c r="A686" s="532"/>
      <c r="B686" s="294" t="s">
        <v>311</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3">Z685</f>
        <v>0</v>
      </c>
      <c r="AA686" s="411">
        <f t="shared" ref="AA686" si="2034">AA685</f>
        <v>0</v>
      </c>
      <c r="AB686" s="411">
        <f t="shared" ref="AB686" si="2035">AB685</f>
        <v>0</v>
      </c>
      <c r="AC686" s="411">
        <f t="shared" ref="AC686" si="2036">AC685</f>
        <v>0</v>
      </c>
      <c r="AD686" s="411">
        <f t="shared" ref="AD686" si="2037">AD685</f>
        <v>0</v>
      </c>
      <c r="AE686" s="411">
        <f t="shared" ref="AE686" si="2038">AE685</f>
        <v>0</v>
      </c>
      <c r="AF686" s="411">
        <f t="shared" ref="AF686" si="2039">AF685</f>
        <v>0</v>
      </c>
      <c r="AG686" s="411">
        <f t="shared" ref="AG686" si="2040">AG685</f>
        <v>0</v>
      </c>
      <c r="AH686" s="411">
        <f t="shared" ref="AH686" si="2041">AH685</f>
        <v>0</v>
      </c>
      <c r="AI686" s="411">
        <f t="shared" ref="AI686" si="2042">AI685</f>
        <v>0</v>
      </c>
      <c r="AJ686" s="411">
        <f t="shared" ref="AJ686" si="2043">AJ685</f>
        <v>0</v>
      </c>
      <c r="AK686" s="411">
        <f t="shared" ref="AK686" si="2044">AK685</f>
        <v>0</v>
      </c>
      <c r="AL686" s="411">
        <f t="shared" ref="AL686" si="2045">AL685</f>
        <v>0</v>
      </c>
      <c r="AM686" s="306"/>
    </row>
    <row r="687" spans="1:39"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outlineLevel="1">
      <c r="A689" s="532"/>
      <c r="B689" s="294" t="s">
        <v>311</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6">Z688</f>
        <v>0</v>
      </c>
      <c r="AA689" s="411">
        <f t="shared" ref="AA689" si="2047">AA688</f>
        <v>0</v>
      </c>
      <c r="AB689" s="411">
        <f t="shared" ref="AB689" si="2048">AB688</f>
        <v>0</v>
      </c>
      <c r="AC689" s="411">
        <f t="shared" ref="AC689" si="2049">AC688</f>
        <v>0</v>
      </c>
      <c r="AD689" s="411">
        <f t="shared" ref="AD689" si="2050">AD688</f>
        <v>0</v>
      </c>
      <c r="AE689" s="411">
        <f t="shared" ref="AE689" si="2051">AE688</f>
        <v>0</v>
      </c>
      <c r="AF689" s="411">
        <f t="shared" ref="AF689" si="2052">AF688</f>
        <v>0</v>
      </c>
      <c r="AG689" s="411">
        <f t="shared" ref="AG689" si="2053">AG688</f>
        <v>0</v>
      </c>
      <c r="AH689" s="411">
        <f t="shared" ref="AH689" si="2054">AH688</f>
        <v>0</v>
      </c>
      <c r="AI689" s="411">
        <f t="shared" ref="AI689" si="2055">AI688</f>
        <v>0</v>
      </c>
      <c r="AJ689" s="411">
        <f t="shared" ref="AJ689" si="2056">AJ688</f>
        <v>0</v>
      </c>
      <c r="AK689" s="411">
        <f t="shared" ref="AK689" si="2057">AK688</f>
        <v>0</v>
      </c>
      <c r="AL689" s="411">
        <f t="shared" ref="AL689" si="2058">AL688</f>
        <v>0</v>
      </c>
      <c r="AM689" s="306"/>
    </row>
    <row r="690" spans="1:39"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outlineLevel="1">
      <c r="A691" s="532"/>
      <c r="B691" s="288" t="s">
        <v>502</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outlineLevel="1">
      <c r="A693" s="532"/>
      <c r="B693" s="294" t="s">
        <v>311</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9">Z692</f>
        <v>0</v>
      </c>
      <c r="AA693" s="411">
        <f t="shared" ref="AA693" si="2060">AA692</f>
        <v>0</v>
      </c>
      <c r="AB693" s="411">
        <f t="shared" ref="AB693" si="2061">AB692</f>
        <v>0</v>
      </c>
      <c r="AC693" s="411">
        <f t="shared" ref="AC693" si="2062">AC692</f>
        <v>0</v>
      </c>
      <c r="AD693" s="411">
        <f t="shared" ref="AD693" si="2063">AD692</f>
        <v>0</v>
      </c>
      <c r="AE693" s="411">
        <f t="shared" ref="AE693" si="2064">AE692</f>
        <v>0</v>
      </c>
      <c r="AF693" s="411">
        <f t="shared" ref="AF693" si="2065">AF692</f>
        <v>0</v>
      </c>
      <c r="AG693" s="411">
        <f t="shared" ref="AG693" si="2066">AG692</f>
        <v>0</v>
      </c>
      <c r="AH693" s="411">
        <f t="shared" ref="AH693" si="2067">AH692</f>
        <v>0</v>
      </c>
      <c r="AI693" s="411">
        <f t="shared" ref="AI693" si="2068">AI692</f>
        <v>0</v>
      </c>
      <c r="AJ693" s="411">
        <f t="shared" ref="AJ693" si="2069">AJ692</f>
        <v>0</v>
      </c>
      <c r="AK693" s="411">
        <f t="shared" ref="AK693" si="2070">AK692</f>
        <v>0</v>
      </c>
      <c r="AL693" s="411">
        <f t="shared" ref="AL693" si="2071">AL692</f>
        <v>0</v>
      </c>
      <c r="AM693" s="306"/>
    </row>
    <row r="694" spans="1:39"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outlineLevel="1">
      <c r="A696" s="532"/>
      <c r="B696" s="294" t="s">
        <v>311</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72">Z695</f>
        <v>0</v>
      </c>
      <c r="AA696" s="411">
        <f t="shared" ref="AA696" si="2073">AA695</f>
        <v>0</v>
      </c>
      <c r="AB696" s="411">
        <f t="shared" ref="AB696" si="2074">AB695</f>
        <v>0</v>
      </c>
      <c r="AC696" s="411">
        <f t="shared" ref="AC696" si="2075">AC695</f>
        <v>0</v>
      </c>
      <c r="AD696" s="411">
        <f t="shared" ref="AD696" si="2076">AD695</f>
        <v>0</v>
      </c>
      <c r="AE696" s="411">
        <f t="shared" ref="AE696" si="2077">AE695</f>
        <v>0</v>
      </c>
      <c r="AF696" s="411">
        <f t="shared" ref="AF696" si="2078">AF695</f>
        <v>0</v>
      </c>
      <c r="AG696" s="411">
        <f t="shared" ref="AG696" si="2079">AG695</f>
        <v>0</v>
      </c>
      <c r="AH696" s="411">
        <f t="shared" ref="AH696" si="2080">AH695</f>
        <v>0</v>
      </c>
      <c r="AI696" s="411">
        <f t="shared" ref="AI696" si="2081">AI695</f>
        <v>0</v>
      </c>
      <c r="AJ696" s="411">
        <f t="shared" ref="AJ696" si="2082">AJ695</f>
        <v>0</v>
      </c>
      <c r="AK696" s="411">
        <f t="shared" ref="AK696" si="2083">AK695</f>
        <v>0</v>
      </c>
      <c r="AL696" s="411">
        <f t="shared" ref="AL696" si="2084">AL695</f>
        <v>0</v>
      </c>
      <c r="AM696" s="306"/>
    </row>
    <row r="697" spans="1:39"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outlineLevel="1">
      <c r="A699" s="532"/>
      <c r="B699" s="294" t="s">
        <v>311</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5">Z698</f>
        <v>0</v>
      </c>
      <c r="AA699" s="411">
        <f t="shared" ref="AA699" si="2086">AA698</f>
        <v>0</v>
      </c>
      <c r="AB699" s="411">
        <f t="shared" ref="AB699" si="2087">AB698</f>
        <v>0</v>
      </c>
      <c r="AC699" s="411">
        <f t="shared" ref="AC699" si="2088">AC698</f>
        <v>0</v>
      </c>
      <c r="AD699" s="411">
        <f t="shared" ref="AD699" si="2089">AD698</f>
        <v>0</v>
      </c>
      <c r="AE699" s="411">
        <f t="shared" ref="AE699" si="2090">AE698</f>
        <v>0</v>
      </c>
      <c r="AF699" s="411">
        <f t="shared" ref="AF699" si="2091">AF698</f>
        <v>0</v>
      </c>
      <c r="AG699" s="411">
        <f t="shared" ref="AG699" si="2092">AG698</f>
        <v>0</v>
      </c>
      <c r="AH699" s="411">
        <f t="shared" ref="AH699" si="2093">AH698</f>
        <v>0</v>
      </c>
      <c r="AI699" s="411">
        <f t="shared" ref="AI699" si="2094">AI698</f>
        <v>0</v>
      </c>
      <c r="AJ699" s="411">
        <f t="shared" ref="AJ699" si="2095">AJ698</f>
        <v>0</v>
      </c>
      <c r="AK699" s="411">
        <f t="shared" ref="AK699" si="2096">AK698</f>
        <v>0</v>
      </c>
      <c r="AL699" s="411">
        <f t="shared" ref="AL699" si="2097">AL698</f>
        <v>0</v>
      </c>
      <c r="AM699" s="306"/>
    </row>
    <row r="700" spans="1:39"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outlineLevel="1">
      <c r="A701" s="532"/>
      <c r="B701" s="288" t="s">
        <v>503</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outlineLevel="1">
      <c r="A703" s="532"/>
      <c r="B703" s="294" t="s">
        <v>311</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8">Z702</f>
        <v>0</v>
      </c>
      <c r="AA703" s="411">
        <f t="shared" ref="AA703" si="2099">AA702</f>
        <v>0</v>
      </c>
      <c r="AB703" s="411">
        <f t="shared" ref="AB703" si="2100">AB702</f>
        <v>0</v>
      </c>
      <c r="AC703" s="411">
        <f t="shared" ref="AC703" si="2101">AC702</f>
        <v>0</v>
      </c>
      <c r="AD703" s="411">
        <f t="shared" ref="AD703" si="2102">AD702</f>
        <v>0</v>
      </c>
      <c r="AE703" s="411">
        <f t="shared" ref="AE703" si="2103">AE702</f>
        <v>0</v>
      </c>
      <c r="AF703" s="411">
        <f t="shared" ref="AF703" si="2104">AF702</f>
        <v>0</v>
      </c>
      <c r="AG703" s="411">
        <f t="shared" ref="AG703" si="2105">AG702</f>
        <v>0</v>
      </c>
      <c r="AH703" s="411">
        <f t="shared" ref="AH703" si="2106">AH702</f>
        <v>0</v>
      </c>
      <c r="AI703" s="411">
        <f t="shared" ref="AI703" si="2107">AI702</f>
        <v>0</v>
      </c>
      <c r="AJ703" s="411">
        <f t="shared" ref="AJ703" si="2108">AJ702</f>
        <v>0</v>
      </c>
      <c r="AK703" s="411">
        <f t="shared" ref="AK703" si="2109">AK702</f>
        <v>0</v>
      </c>
      <c r="AL703" s="411">
        <f t="shared" ref="AL703" si="2110">AL702</f>
        <v>0</v>
      </c>
      <c r="AM703" s="306"/>
    </row>
    <row r="704" spans="1:39"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outlineLevel="1">
      <c r="A706" s="532"/>
      <c r="B706" s="294" t="s">
        <v>311</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11">Z705</f>
        <v>0</v>
      </c>
      <c r="AA706" s="411">
        <f t="shared" ref="AA706" si="2112">AA705</f>
        <v>0</v>
      </c>
      <c r="AB706" s="411">
        <f t="shared" ref="AB706" si="2113">AB705</f>
        <v>0</v>
      </c>
      <c r="AC706" s="411">
        <f t="shared" ref="AC706" si="2114">AC705</f>
        <v>0</v>
      </c>
      <c r="AD706" s="411">
        <f t="shared" ref="AD706" si="2115">AD705</f>
        <v>0</v>
      </c>
      <c r="AE706" s="411">
        <f t="shared" ref="AE706" si="2116">AE705</f>
        <v>0</v>
      </c>
      <c r="AF706" s="411">
        <f t="shared" ref="AF706" si="2117">AF705</f>
        <v>0</v>
      </c>
      <c r="AG706" s="411">
        <f t="shared" ref="AG706" si="2118">AG705</f>
        <v>0</v>
      </c>
      <c r="AH706" s="411">
        <f t="shared" ref="AH706" si="2119">AH705</f>
        <v>0</v>
      </c>
      <c r="AI706" s="411">
        <f t="shared" ref="AI706" si="2120">AI705</f>
        <v>0</v>
      </c>
      <c r="AJ706" s="411">
        <f t="shared" ref="AJ706" si="2121">AJ705</f>
        <v>0</v>
      </c>
      <c r="AK706" s="411">
        <f t="shared" ref="AK706" si="2122">AK705</f>
        <v>0</v>
      </c>
      <c r="AL706" s="411">
        <f t="shared" ref="AL706" si="2123">AL705</f>
        <v>0</v>
      </c>
      <c r="AM706" s="306"/>
    </row>
    <row r="707" spans="1:39"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outlineLevel="1">
      <c r="A709" s="532"/>
      <c r="B709" s="294" t="s">
        <v>311</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4">Z708</f>
        <v>0</v>
      </c>
      <c r="AA709" s="411">
        <f t="shared" ref="AA709" si="2125">AA708</f>
        <v>0</v>
      </c>
      <c r="AB709" s="411">
        <f t="shared" ref="AB709" si="2126">AB708</f>
        <v>0</v>
      </c>
      <c r="AC709" s="411">
        <f t="shared" ref="AC709" si="2127">AC708</f>
        <v>0</v>
      </c>
      <c r="AD709" s="411">
        <f t="shared" ref="AD709" si="2128">AD708</f>
        <v>0</v>
      </c>
      <c r="AE709" s="411">
        <f t="shared" ref="AE709" si="2129">AE708</f>
        <v>0</v>
      </c>
      <c r="AF709" s="411">
        <f t="shared" ref="AF709" si="2130">AF708</f>
        <v>0</v>
      </c>
      <c r="AG709" s="411">
        <f t="shared" ref="AG709" si="2131">AG708</f>
        <v>0</v>
      </c>
      <c r="AH709" s="411">
        <f t="shared" ref="AH709" si="2132">AH708</f>
        <v>0</v>
      </c>
      <c r="AI709" s="411">
        <f t="shared" ref="AI709" si="2133">AI708</f>
        <v>0</v>
      </c>
      <c r="AJ709" s="411">
        <f t="shared" ref="AJ709" si="2134">AJ708</f>
        <v>0</v>
      </c>
      <c r="AK709" s="411">
        <f t="shared" ref="AK709" si="2135">AK708</f>
        <v>0</v>
      </c>
      <c r="AL709" s="411">
        <f t="shared" ref="AL709" si="2136">AL708</f>
        <v>0</v>
      </c>
      <c r="AM709" s="306"/>
    </row>
    <row r="710" spans="1:39"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311</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7">Z711</f>
        <v>0</v>
      </c>
      <c r="AA712" s="411">
        <f t="shared" ref="AA712" si="2138">AA711</f>
        <v>0</v>
      </c>
      <c r="AB712" s="411">
        <f t="shared" ref="AB712" si="2139">AB711</f>
        <v>0</v>
      </c>
      <c r="AC712" s="411">
        <f t="shared" ref="AC712" si="2140">AC711</f>
        <v>0</v>
      </c>
      <c r="AD712" s="411">
        <f t="shared" ref="AD712" si="2141">AD711</f>
        <v>0</v>
      </c>
      <c r="AE712" s="411">
        <f t="shared" ref="AE712" si="2142">AE711</f>
        <v>0</v>
      </c>
      <c r="AF712" s="411">
        <f t="shared" ref="AF712" si="2143">AF711</f>
        <v>0</v>
      </c>
      <c r="AG712" s="411">
        <f t="shared" ref="AG712" si="2144">AG711</f>
        <v>0</v>
      </c>
      <c r="AH712" s="411">
        <f t="shared" ref="AH712" si="2145">AH711</f>
        <v>0</v>
      </c>
      <c r="AI712" s="411">
        <f t="shared" ref="AI712" si="2146">AI711</f>
        <v>0</v>
      </c>
      <c r="AJ712" s="411">
        <f t="shared" ref="AJ712" si="2147">AJ711</f>
        <v>0</v>
      </c>
      <c r="AK712" s="411">
        <f t="shared" ref="AK712" si="2148">AK711</f>
        <v>0</v>
      </c>
      <c r="AL712" s="411">
        <f t="shared" ref="AL712" si="2149">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311</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50">Z714</f>
        <v>0</v>
      </c>
      <c r="AA715" s="411">
        <f t="shared" ref="AA715" si="2151">AA714</f>
        <v>0</v>
      </c>
      <c r="AB715" s="411">
        <f t="shared" ref="AB715" si="2152">AB714</f>
        <v>0</v>
      </c>
      <c r="AC715" s="411">
        <f t="shared" ref="AC715" si="2153">AC714</f>
        <v>0</v>
      </c>
      <c r="AD715" s="411">
        <f t="shared" ref="AD715" si="2154">AD714</f>
        <v>0</v>
      </c>
      <c r="AE715" s="411">
        <f t="shared" ref="AE715" si="2155">AE714</f>
        <v>0</v>
      </c>
      <c r="AF715" s="411">
        <f t="shared" ref="AF715" si="2156">AF714</f>
        <v>0</v>
      </c>
      <c r="AG715" s="411">
        <f t="shared" ref="AG715" si="2157">AG714</f>
        <v>0</v>
      </c>
      <c r="AH715" s="411">
        <f t="shared" ref="AH715" si="2158">AH714</f>
        <v>0</v>
      </c>
      <c r="AI715" s="411">
        <f t="shared" ref="AI715" si="2159">AI714</f>
        <v>0</v>
      </c>
      <c r="AJ715" s="411">
        <f t="shared" ref="AJ715" si="2160">AJ714</f>
        <v>0</v>
      </c>
      <c r="AK715" s="411">
        <f t="shared" ref="AK715" si="2161">AK714</f>
        <v>0</v>
      </c>
      <c r="AL715" s="411">
        <f t="shared" ref="AL715" si="2162">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311</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3">Z717</f>
        <v>0</v>
      </c>
      <c r="AA718" s="411">
        <f t="shared" ref="AA718" si="2164">AA717</f>
        <v>0</v>
      </c>
      <c r="AB718" s="411">
        <f t="shared" ref="AB718" si="2165">AB717</f>
        <v>0</v>
      </c>
      <c r="AC718" s="411">
        <f t="shared" ref="AC718" si="2166">AC717</f>
        <v>0</v>
      </c>
      <c r="AD718" s="411">
        <f t="shared" ref="AD718" si="2167">AD717</f>
        <v>0</v>
      </c>
      <c r="AE718" s="411">
        <f t="shared" ref="AE718" si="2168">AE717</f>
        <v>0</v>
      </c>
      <c r="AF718" s="411">
        <f t="shared" ref="AF718" si="2169">AF717</f>
        <v>0</v>
      </c>
      <c r="AG718" s="411">
        <f t="shared" ref="AG718" si="2170">AG717</f>
        <v>0</v>
      </c>
      <c r="AH718" s="411">
        <f t="shared" ref="AH718" si="2171">AH717</f>
        <v>0</v>
      </c>
      <c r="AI718" s="411">
        <f t="shared" ref="AI718" si="2172">AI717</f>
        <v>0</v>
      </c>
      <c r="AJ718" s="411">
        <f t="shared" ref="AJ718" si="2173">AJ717</f>
        <v>0</v>
      </c>
      <c r="AK718" s="411">
        <f t="shared" ref="AK718" si="2174">AK717</f>
        <v>0</v>
      </c>
      <c r="AL718" s="411">
        <f t="shared" ref="AL718" si="2175">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311</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6">Z720</f>
        <v>0</v>
      </c>
      <c r="AA721" s="411">
        <f t="shared" ref="AA721" si="2177">AA720</f>
        <v>0</v>
      </c>
      <c r="AB721" s="411">
        <f t="shared" ref="AB721" si="2178">AB720</f>
        <v>0</v>
      </c>
      <c r="AC721" s="411">
        <f t="shared" ref="AC721" si="2179">AC720</f>
        <v>0</v>
      </c>
      <c r="AD721" s="411">
        <f t="shared" ref="AD721" si="2180">AD720</f>
        <v>0</v>
      </c>
      <c r="AE721" s="411">
        <f t="shared" ref="AE721" si="2181">AE720</f>
        <v>0</v>
      </c>
      <c r="AF721" s="411">
        <f t="shared" ref="AF721" si="2182">AF720</f>
        <v>0</v>
      </c>
      <c r="AG721" s="411">
        <f t="shared" ref="AG721" si="2183">AG720</f>
        <v>0</v>
      </c>
      <c r="AH721" s="411">
        <f t="shared" ref="AH721" si="2184">AH720</f>
        <v>0</v>
      </c>
      <c r="AI721" s="411">
        <f t="shared" ref="AI721" si="2185">AI720</f>
        <v>0</v>
      </c>
      <c r="AJ721" s="411">
        <f t="shared" ref="AJ721" si="2186">AJ720</f>
        <v>0</v>
      </c>
      <c r="AK721" s="411">
        <f t="shared" ref="AK721" si="2187">AK720</f>
        <v>0</v>
      </c>
      <c r="AL721" s="411">
        <f t="shared" ref="AL721" si="2188">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311</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9">Z723</f>
        <v>0</v>
      </c>
      <c r="AA724" s="411">
        <f t="shared" ref="AA724" si="2190">AA723</f>
        <v>0</v>
      </c>
      <c r="AB724" s="411">
        <f t="shared" ref="AB724" si="2191">AB723</f>
        <v>0</v>
      </c>
      <c r="AC724" s="411">
        <f t="shared" ref="AC724" si="2192">AC723</f>
        <v>0</v>
      </c>
      <c r="AD724" s="411">
        <f t="shared" ref="AD724" si="2193">AD723</f>
        <v>0</v>
      </c>
      <c r="AE724" s="411">
        <f t="shared" ref="AE724" si="2194">AE723</f>
        <v>0</v>
      </c>
      <c r="AF724" s="411">
        <f t="shared" ref="AF724" si="2195">AF723</f>
        <v>0</v>
      </c>
      <c r="AG724" s="411">
        <f t="shared" ref="AG724" si="2196">AG723</f>
        <v>0</v>
      </c>
      <c r="AH724" s="411">
        <f t="shared" ref="AH724" si="2197">AH723</f>
        <v>0</v>
      </c>
      <c r="AI724" s="411">
        <f t="shared" ref="AI724" si="2198">AI723</f>
        <v>0</v>
      </c>
      <c r="AJ724" s="411">
        <f t="shared" ref="AJ724" si="2199">AJ723</f>
        <v>0</v>
      </c>
      <c r="AK724" s="411">
        <f t="shared" ref="AK724" si="2200">AK723</f>
        <v>0</v>
      </c>
      <c r="AL724" s="411">
        <f t="shared" ref="AL724" si="2201">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311</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202">Z726</f>
        <v>0</v>
      </c>
      <c r="AA727" s="411">
        <f t="shared" ref="AA727" si="2203">AA726</f>
        <v>0</v>
      </c>
      <c r="AB727" s="411">
        <f t="shared" ref="AB727" si="2204">AB726</f>
        <v>0</v>
      </c>
      <c r="AC727" s="411">
        <f t="shared" ref="AC727" si="2205">AC726</f>
        <v>0</v>
      </c>
      <c r="AD727" s="411">
        <f t="shared" ref="AD727" si="2206">AD726</f>
        <v>0</v>
      </c>
      <c r="AE727" s="411">
        <f t="shared" ref="AE727" si="2207">AE726</f>
        <v>0</v>
      </c>
      <c r="AF727" s="411">
        <f t="shared" ref="AF727" si="2208">AF726</f>
        <v>0</v>
      </c>
      <c r="AG727" s="411">
        <f t="shared" ref="AG727" si="2209">AG726</f>
        <v>0</v>
      </c>
      <c r="AH727" s="411">
        <f t="shared" ref="AH727" si="2210">AH726</f>
        <v>0</v>
      </c>
      <c r="AI727" s="411">
        <f t="shared" ref="AI727" si="2211">AI726</f>
        <v>0</v>
      </c>
      <c r="AJ727" s="411">
        <f t="shared" ref="AJ727" si="2212">AJ726</f>
        <v>0</v>
      </c>
      <c r="AK727" s="411">
        <f t="shared" ref="AK727" si="2213">AK726</f>
        <v>0</v>
      </c>
      <c r="AL727" s="411">
        <f t="shared" ref="AL727" si="2214">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311</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5">Z729</f>
        <v>0</v>
      </c>
      <c r="AA730" s="411">
        <f t="shared" ref="AA730" si="2216">AA729</f>
        <v>0</v>
      </c>
      <c r="AB730" s="411">
        <f t="shared" ref="AB730" si="2217">AB729</f>
        <v>0</v>
      </c>
      <c r="AC730" s="411">
        <f t="shared" ref="AC730" si="2218">AC729</f>
        <v>0</v>
      </c>
      <c r="AD730" s="411">
        <f t="shared" ref="AD730" si="2219">AD729</f>
        <v>0</v>
      </c>
      <c r="AE730" s="411">
        <f t="shared" ref="AE730" si="2220">AE729</f>
        <v>0</v>
      </c>
      <c r="AF730" s="411">
        <f t="shared" ref="AF730" si="2221">AF729</f>
        <v>0</v>
      </c>
      <c r="AG730" s="411">
        <f t="shared" ref="AG730" si="2222">AG729</f>
        <v>0</v>
      </c>
      <c r="AH730" s="411">
        <f t="shared" ref="AH730" si="2223">AH729</f>
        <v>0</v>
      </c>
      <c r="AI730" s="411">
        <f t="shared" ref="AI730" si="2224">AI729</f>
        <v>0</v>
      </c>
      <c r="AJ730" s="411">
        <f t="shared" ref="AJ730" si="2225">AJ729</f>
        <v>0</v>
      </c>
      <c r="AK730" s="411">
        <f t="shared" ref="AK730" si="2226">AK729</f>
        <v>0</v>
      </c>
      <c r="AL730" s="411">
        <f t="shared" ref="AL730" si="2227">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311</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8">Z732</f>
        <v>0</v>
      </c>
      <c r="AA733" s="411">
        <f t="shared" ref="AA733" si="2229">AA732</f>
        <v>0</v>
      </c>
      <c r="AB733" s="411">
        <f t="shared" ref="AB733" si="2230">AB732</f>
        <v>0</v>
      </c>
      <c r="AC733" s="411">
        <f t="shared" ref="AC733" si="2231">AC732</f>
        <v>0</v>
      </c>
      <c r="AD733" s="411">
        <f t="shared" ref="AD733" si="2232">AD732</f>
        <v>0</v>
      </c>
      <c r="AE733" s="411">
        <f t="shared" ref="AE733" si="2233">AE732</f>
        <v>0</v>
      </c>
      <c r="AF733" s="411">
        <f t="shared" ref="AF733" si="2234">AF732</f>
        <v>0</v>
      </c>
      <c r="AG733" s="411">
        <f t="shared" ref="AG733" si="2235">AG732</f>
        <v>0</v>
      </c>
      <c r="AH733" s="411">
        <f t="shared" ref="AH733" si="2236">AH732</f>
        <v>0</v>
      </c>
      <c r="AI733" s="411">
        <f t="shared" ref="AI733" si="2237">AI732</f>
        <v>0</v>
      </c>
      <c r="AJ733" s="411">
        <f t="shared" ref="AJ733" si="2238">AJ732</f>
        <v>0</v>
      </c>
      <c r="AK733" s="411">
        <f t="shared" ref="AK733" si="2239">AK732</f>
        <v>0</v>
      </c>
      <c r="AL733" s="411">
        <f t="shared" ref="AL733" si="2240">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311</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41">Z735</f>
        <v>0</v>
      </c>
      <c r="AA736" s="411">
        <f t="shared" ref="AA736" si="2242">AA735</f>
        <v>0</v>
      </c>
      <c r="AB736" s="411">
        <f t="shared" ref="AB736" si="2243">AB735</f>
        <v>0</v>
      </c>
      <c r="AC736" s="411">
        <f t="shared" ref="AC736" si="2244">AC735</f>
        <v>0</v>
      </c>
      <c r="AD736" s="411">
        <f t="shared" ref="AD736" si="2245">AD735</f>
        <v>0</v>
      </c>
      <c r="AE736" s="411">
        <f t="shared" ref="AE736" si="2246">AE735</f>
        <v>0</v>
      </c>
      <c r="AF736" s="411">
        <f t="shared" ref="AF736" si="2247">AF735</f>
        <v>0</v>
      </c>
      <c r="AG736" s="411">
        <f t="shared" ref="AG736" si="2248">AG735</f>
        <v>0</v>
      </c>
      <c r="AH736" s="411">
        <f t="shared" ref="AH736" si="2249">AH735</f>
        <v>0</v>
      </c>
      <c r="AI736" s="411">
        <f t="shared" ref="AI736" si="2250">AI735</f>
        <v>0</v>
      </c>
      <c r="AJ736" s="411">
        <f t="shared" ref="AJ736" si="2251">AJ735</f>
        <v>0</v>
      </c>
      <c r="AK736" s="411">
        <f t="shared" ref="AK736" si="2252">AK735</f>
        <v>0</v>
      </c>
      <c r="AL736" s="411">
        <f t="shared" ref="AL736" si="2253">AL735</f>
        <v>0</v>
      </c>
      <c r="AM736" s="306"/>
    </row>
    <row r="737" spans="1:40"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outlineLevel="1">
      <c r="A739" s="532"/>
      <c r="B739" s="294" t="s">
        <v>311</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4">Z738</f>
        <v>0</v>
      </c>
      <c r="AA739" s="411">
        <f t="shared" ref="AA739" si="2255">AA738</f>
        <v>0</v>
      </c>
      <c r="AB739" s="411">
        <f t="shared" ref="AB739" si="2256">AB738</f>
        <v>0</v>
      </c>
      <c r="AC739" s="411">
        <f t="shared" ref="AC739" si="2257">AC738</f>
        <v>0</v>
      </c>
      <c r="AD739" s="411">
        <f t="shared" ref="AD739" si="2258">AD738</f>
        <v>0</v>
      </c>
      <c r="AE739" s="411">
        <f t="shared" ref="AE739" si="2259">AE738</f>
        <v>0</v>
      </c>
      <c r="AF739" s="411">
        <f t="shared" ref="AF739" si="2260">AF738</f>
        <v>0</v>
      </c>
      <c r="AG739" s="411">
        <f t="shared" ref="AG739" si="2261">AG738</f>
        <v>0</v>
      </c>
      <c r="AH739" s="411">
        <f t="shared" ref="AH739" si="2262">AH738</f>
        <v>0</v>
      </c>
      <c r="AI739" s="411">
        <f t="shared" ref="AI739" si="2263">AI738</f>
        <v>0</v>
      </c>
      <c r="AJ739" s="411">
        <f t="shared" ref="AJ739" si="2264">AJ738</f>
        <v>0</v>
      </c>
      <c r="AK739" s="411">
        <f t="shared" ref="AK739" si="2265">AK738</f>
        <v>0</v>
      </c>
      <c r="AL739" s="411">
        <f t="shared" ref="AL739" si="2266">AL738</f>
        <v>0</v>
      </c>
      <c r="AM739" s="306"/>
    </row>
    <row r="740" spans="1:40"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outlineLevel="1">
      <c r="A742" s="532"/>
      <c r="B742" s="294" t="s">
        <v>311</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7">Z741</f>
        <v>0</v>
      </c>
      <c r="AA742" s="411">
        <f t="shared" ref="AA742" si="2268">AA741</f>
        <v>0</v>
      </c>
      <c r="AB742" s="411">
        <f t="shared" ref="AB742" si="2269">AB741</f>
        <v>0</v>
      </c>
      <c r="AC742" s="411">
        <f t="shared" ref="AC742" si="2270">AC741</f>
        <v>0</v>
      </c>
      <c r="AD742" s="411">
        <f t="shared" ref="AD742" si="2271">AD741</f>
        <v>0</v>
      </c>
      <c r="AE742" s="411">
        <f t="shared" ref="AE742" si="2272">AE741</f>
        <v>0</v>
      </c>
      <c r="AF742" s="411">
        <f t="shared" ref="AF742" si="2273">AF741</f>
        <v>0</v>
      </c>
      <c r="AG742" s="411">
        <f t="shared" ref="AG742" si="2274">AG741</f>
        <v>0</v>
      </c>
      <c r="AH742" s="411">
        <f t="shared" ref="AH742" si="2275">AH741</f>
        <v>0</v>
      </c>
      <c r="AI742" s="411">
        <f t="shared" ref="AI742" si="2276">AI741</f>
        <v>0</v>
      </c>
      <c r="AJ742" s="411">
        <f t="shared" ref="AJ742" si="2277">AJ741</f>
        <v>0</v>
      </c>
      <c r="AK742" s="411">
        <f t="shared" ref="AK742" si="2278">AK741</f>
        <v>0</v>
      </c>
      <c r="AL742" s="411">
        <f t="shared" ref="AL742" si="2279">AL741</f>
        <v>0</v>
      </c>
      <c r="AM742" s="306"/>
    </row>
    <row r="743" spans="1:40"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 r="B744" s="327" t="s">
        <v>312</v>
      </c>
      <c r="C744" s="329"/>
      <c r="D744" s="329">
        <f>SUM(D587:D742)</f>
        <v>124020.64198608539</v>
      </c>
      <c r="E744" s="329"/>
      <c r="F744" s="329"/>
      <c r="G744" s="329"/>
      <c r="H744" s="329"/>
      <c r="I744" s="329"/>
      <c r="J744" s="329"/>
      <c r="K744" s="329"/>
      <c r="L744" s="329"/>
      <c r="M744" s="329"/>
      <c r="N744" s="329"/>
      <c r="O744" s="329">
        <f>SUM(O587:O742)</f>
        <v>13.278213344586842</v>
      </c>
      <c r="P744" s="329"/>
      <c r="Q744" s="329"/>
      <c r="R744" s="329"/>
      <c r="S744" s="329"/>
      <c r="T744" s="329"/>
      <c r="U744" s="329"/>
      <c r="V744" s="329"/>
      <c r="W744" s="329"/>
      <c r="X744" s="329"/>
      <c r="Y744" s="329">
        <f>IF(Y585="kWh",SUMPRODUCT(D587:D742,Y587:Y742))</f>
        <v>98182.441993774817</v>
      </c>
      <c r="Z744" s="329">
        <f>IF(Z585="kWh",SUMPRODUCT(D587:D742,Z587:Z742))</f>
        <v>25838.199992310576</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313</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555519</v>
      </c>
      <c r="Z745" s="392">
        <f>HLOOKUP(Z401,'2. LRAMVA Threshold'!$B$42:$Q$53,10,FALSE)</f>
        <v>850200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314</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6.4000000000000003E-3</v>
      </c>
      <c r="Z747" s="341">
        <f>HLOOKUP(Z$35,'3.  Distribution Rates'!$C$122:$P$133,10,FALSE)</f>
        <v>1.7600000000000001E-2</v>
      </c>
      <c r="AA747" s="341">
        <f>HLOOKUP(AA$35,'3.  Distribution Rates'!$C$122:$P$133,10,FALSE)</f>
        <v>4.2386999999999997</v>
      </c>
      <c r="AB747" s="341">
        <f>HLOOKUP(AB$35,'3.  Distribution Rates'!$C$122:$P$133,10,FALSE)</f>
        <v>1.4500000000000001E-2</v>
      </c>
      <c r="AC747" s="341">
        <f>HLOOKUP(AC$35,'3.  Distribution Rates'!$C$122:$P$133,10,FALSE)</f>
        <v>18.185700000000001</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315</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80">SUM(Y748:AL748)</f>
        <v>0</v>
      </c>
      <c r="AN748" s="443"/>
    </row>
    <row r="749" spans="1:40">
      <c r="B749" s="324" t="s">
        <v>316</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80"/>
        <v>0</v>
      </c>
      <c r="AN749" s="443"/>
    </row>
    <row r="750" spans="1:40">
      <c r="B750" s="324" t="s">
        <v>317</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0</v>
      </c>
      <c r="Z750" s="378">
        <f>'4.  2011-2014 LRAM'!Z399*Z747</f>
        <v>0</v>
      </c>
      <c r="AA750" s="378">
        <f>'4.  2011-2014 LRAM'!AA399*AA747</f>
        <v>0</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80"/>
        <v>0</v>
      </c>
      <c r="AN750" s="443"/>
    </row>
    <row r="751" spans="1:40">
      <c r="B751" s="324" t="s">
        <v>318</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0</v>
      </c>
      <c r="Z751" s="378">
        <f>'4.  2011-2014 LRAM'!Z529*Z747</f>
        <v>0</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80"/>
        <v>0</v>
      </c>
      <c r="AN751" s="443"/>
    </row>
    <row r="752" spans="1:40">
      <c r="B752" s="324" t="s">
        <v>319</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81">Y210*Y747</f>
        <v>648.40960000000007</v>
      </c>
      <c r="Z752" s="378">
        <f t="shared" si="2281"/>
        <v>675.048</v>
      </c>
      <c r="AA752" s="378">
        <f t="shared" si="2281"/>
        <v>0</v>
      </c>
      <c r="AB752" s="378">
        <f t="shared" si="2281"/>
        <v>0</v>
      </c>
      <c r="AC752" s="378">
        <f t="shared" si="2281"/>
        <v>0</v>
      </c>
      <c r="AD752" s="378">
        <f t="shared" si="2281"/>
        <v>0</v>
      </c>
      <c r="AE752" s="378">
        <f t="shared" si="2281"/>
        <v>0</v>
      </c>
      <c r="AF752" s="378">
        <f t="shared" si="2281"/>
        <v>0</v>
      </c>
      <c r="AG752" s="378">
        <f t="shared" si="2281"/>
        <v>0</v>
      </c>
      <c r="AH752" s="378">
        <f t="shared" si="2281"/>
        <v>0</v>
      </c>
      <c r="AI752" s="378">
        <f t="shared" si="2281"/>
        <v>0</v>
      </c>
      <c r="AJ752" s="378">
        <f t="shared" si="2281"/>
        <v>0</v>
      </c>
      <c r="AK752" s="378">
        <f t="shared" si="2281"/>
        <v>0</v>
      </c>
      <c r="AL752" s="378">
        <f t="shared" si="2281"/>
        <v>0</v>
      </c>
      <c r="AM752" s="629">
        <f t="shared" si="2280"/>
        <v>1323.4576000000002</v>
      </c>
      <c r="AN752" s="443"/>
    </row>
    <row r="753" spans="1:40">
      <c r="B753" s="324" t="s">
        <v>320</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82">Y393*Y747</f>
        <v>2215.0527999999999</v>
      </c>
      <c r="Z753" s="378">
        <f t="shared" si="2282"/>
        <v>7439.1328000000003</v>
      </c>
      <c r="AA753" s="378">
        <f t="shared" si="2282"/>
        <v>0</v>
      </c>
      <c r="AB753" s="378">
        <f t="shared" si="2282"/>
        <v>0</v>
      </c>
      <c r="AC753" s="378">
        <f t="shared" si="2282"/>
        <v>0</v>
      </c>
      <c r="AD753" s="378">
        <f t="shared" si="2282"/>
        <v>0</v>
      </c>
      <c r="AE753" s="378">
        <f t="shared" si="2282"/>
        <v>0</v>
      </c>
      <c r="AF753" s="378">
        <f t="shared" si="2282"/>
        <v>0</v>
      </c>
      <c r="AG753" s="378">
        <f t="shared" si="2282"/>
        <v>0</v>
      </c>
      <c r="AH753" s="378">
        <f t="shared" si="2282"/>
        <v>0</v>
      </c>
      <c r="AI753" s="378">
        <f t="shared" si="2282"/>
        <v>0</v>
      </c>
      <c r="AJ753" s="378">
        <f t="shared" si="2282"/>
        <v>0</v>
      </c>
      <c r="AK753" s="378">
        <f t="shared" si="2282"/>
        <v>0</v>
      </c>
      <c r="AL753" s="378">
        <f t="shared" si="2282"/>
        <v>0</v>
      </c>
      <c r="AM753" s="629">
        <f t="shared" si="2280"/>
        <v>9654.1856000000007</v>
      </c>
      <c r="AN753" s="443"/>
    </row>
    <row r="754" spans="1:40">
      <c r="B754" s="324" t="s">
        <v>321</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3">Y576*Y747</f>
        <v>2740.5183999999999</v>
      </c>
      <c r="Z754" s="378">
        <f t="shared" si="2283"/>
        <v>793.28480000000002</v>
      </c>
      <c r="AA754" s="378">
        <f t="shared" si="2283"/>
        <v>0</v>
      </c>
      <c r="AB754" s="378">
        <f t="shared" si="2283"/>
        <v>0</v>
      </c>
      <c r="AC754" s="378">
        <f t="shared" si="2283"/>
        <v>0</v>
      </c>
      <c r="AD754" s="378">
        <f t="shared" si="2283"/>
        <v>0</v>
      </c>
      <c r="AE754" s="378">
        <f t="shared" si="2283"/>
        <v>0</v>
      </c>
      <c r="AF754" s="378">
        <f t="shared" si="2283"/>
        <v>0</v>
      </c>
      <c r="AG754" s="378">
        <f t="shared" si="2283"/>
        <v>0</v>
      </c>
      <c r="AH754" s="378">
        <f t="shared" si="2283"/>
        <v>0</v>
      </c>
      <c r="AI754" s="378">
        <f t="shared" si="2283"/>
        <v>0</v>
      </c>
      <c r="AJ754" s="378">
        <f t="shared" si="2283"/>
        <v>0</v>
      </c>
      <c r="AK754" s="378">
        <f t="shared" si="2283"/>
        <v>0</v>
      </c>
      <c r="AL754" s="378">
        <f t="shared" si="2283"/>
        <v>0</v>
      </c>
      <c r="AM754" s="629">
        <f t="shared" si="2280"/>
        <v>3533.8031999999998</v>
      </c>
      <c r="AN754" s="443"/>
    </row>
    <row r="755" spans="1:40">
      <c r="B755" s="324" t="s">
        <v>322</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628.36762876015882</v>
      </c>
      <c r="Z755" s="378">
        <f t="shared" ref="Z755:AL755" si="2284">Z744*Z747</f>
        <v>454.75231986466616</v>
      </c>
      <c r="AA755" s="378">
        <f t="shared" si="2284"/>
        <v>0</v>
      </c>
      <c r="AB755" s="378">
        <f t="shared" si="2284"/>
        <v>0</v>
      </c>
      <c r="AC755" s="378">
        <f t="shared" si="2284"/>
        <v>0</v>
      </c>
      <c r="AD755" s="378">
        <f t="shared" si="2284"/>
        <v>0</v>
      </c>
      <c r="AE755" s="378">
        <f t="shared" si="2284"/>
        <v>0</v>
      </c>
      <c r="AF755" s="378">
        <f t="shared" si="2284"/>
        <v>0</v>
      </c>
      <c r="AG755" s="378">
        <f t="shared" si="2284"/>
        <v>0</v>
      </c>
      <c r="AH755" s="378">
        <f t="shared" si="2284"/>
        <v>0</v>
      </c>
      <c r="AI755" s="378">
        <f t="shared" si="2284"/>
        <v>0</v>
      </c>
      <c r="AJ755" s="378">
        <f t="shared" si="2284"/>
        <v>0</v>
      </c>
      <c r="AK755" s="378">
        <f t="shared" si="2284"/>
        <v>0</v>
      </c>
      <c r="AL755" s="378">
        <f t="shared" si="2284"/>
        <v>0</v>
      </c>
      <c r="AM755" s="629">
        <f t="shared" si="2280"/>
        <v>1083.1199486248249</v>
      </c>
      <c r="AN755" s="443"/>
    </row>
    <row r="756" spans="1:40" ht="15.75">
      <c r="B756" s="349" t="s">
        <v>323</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6232.3484287601586</v>
      </c>
      <c r="Z756" s="346">
        <f>SUM(Z748:Z755)</f>
        <v>9362.2179198646663</v>
      </c>
      <c r="AA756" s="346">
        <f t="shared" ref="AA756:AE756" si="2285">SUM(AA748:AA755)</f>
        <v>0</v>
      </c>
      <c r="AB756" s="346">
        <f t="shared" si="2285"/>
        <v>0</v>
      </c>
      <c r="AC756" s="346">
        <f t="shared" si="2285"/>
        <v>0</v>
      </c>
      <c r="AD756" s="346">
        <f t="shared" si="2285"/>
        <v>0</v>
      </c>
      <c r="AE756" s="346">
        <f t="shared" si="2285"/>
        <v>0</v>
      </c>
      <c r="AF756" s="346">
        <f t="shared" ref="AF756:AL756" si="2286">SUM(AF748:AF755)</f>
        <v>0</v>
      </c>
      <c r="AG756" s="346">
        <f t="shared" si="2286"/>
        <v>0</v>
      </c>
      <c r="AH756" s="346">
        <f t="shared" si="2286"/>
        <v>0</v>
      </c>
      <c r="AI756" s="346">
        <f t="shared" si="2286"/>
        <v>0</v>
      </c>
      <c r="AJ756" s="346">
        <f t="shared" si="2286"/>
        <v>0</v>
      </c>
      <c r="AK756" s="346">
        <f t="shared" si="2286"/>
        <v>0</v>
      </c>
      <c r="AL756" s="346">
        <f t="shared" si="2286"/>
        <v>0</v>
      </c>
      <c r="AM756" s="407">
        <f>SUM(AM748:AM755)</f>
        <v>15594.566348624825</v>
      </c>
      <c r="AN756" s="443"/>
    </row>
    <row r="757" spans="1:40" ht="15.75">
      <c r="B757" s="349" t="s">
        <v>324</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3555.3216000000002</v>
      </c>
      <c r="Z757" s="347">
        <f t="shared" ref="Z757:AE757" si="2287">Z745*Z747</f>
        <v>14963.52</v>
      </c>
      <c r="AA757" s="347">
        <f t="shared" si="2287"/>
        <v>0</v>
      </c>
      <c r="AB757" s="347">
        <f t="shared" si="2287"/>
        <v>0</v>
      </c>
      <c r="AC757" s="347">
        <f t="shared" si="2287"/>
        <v>0</v>
      </c>
      <c r="AD757" s="347">
        <f t="shared" si="2287"/>
        <v>0</v>
      </c>
      <c r="AE757" s="347">
        <f t="shared" si="2287"/>
        <v>0</v>
      </c>
      <c r="AF757" s="347">
        <f t="shared" ref="AF757:AL757" si="2288">AF745*AF747</f>
        <v>0</v>
      </c>
      <c r="AG757" s="347">
        <f t="shared" si="2288"/>
        <v>0</v>
      </c>
      <c r="AH757" s="347">
        <f t="shared" si="2288"/>
        <v>0</v>
      </c>
      <c r="AI757" s="347">
        <f t="shared" si="2288"/>
        <v>0</v>
      </c>
      <c r="AJ757" s="347">
        <f t="shared" si="2288"/>
        <v>0</v>
      </c>
      <c r="AK757" s="347">
        <f t="shared" si="2288"/>
        <v>0</v>
      </c>
      <c r="AL757" s="347">
        <f t="shared" si="2288"/>
        <v>0</v>
      </c>
      <c r="AM757" s="407">
        <f>SUM(Y757:AL757)</f>
        <v>18518.8416</v>
      </c>
      <c r="AN757" s="443"/>
    </row>
    <row r="758" spans="1:40" ht="15.75">
      <c r="B758" s="349" t="s">
        <v>325</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-2924.2752513751748</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326</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97823.230174216675</v>
      </c>
      <c r="Z760" s="291">
        <f>SUMPRODUCT(E587:E742,Z587:Z742)</f>
        <v>25774.313697458514</v>
      </c>
      <c r="AA760" s="291">
        <f t="shared" ref="AA760:AL760" si="2289">IF(AA585="kw",SUMPRODUCT($N$587:$N$742,$P$587:$P$742,AA587:AA742),SUMPRODUCT($E$587:$E$742,AA587:AA742))</f>
        <v>0</v>
      </c>
      <c r="AB760" s="291">
        <f t="shared" si="2289"/>
        <v>0</v>
      </c>
      <c r="AC760" s="291">
        <f t="shared" si="2289"/>
        <v>0</v>
      </c>
      <c r="AD760" s="291">
        <f t="shared" si="2289"/>
        <v>0</v>
      </c>
      <c r="AE760" s="291">
        <f t="shared" si="2289"/>
        <v>0</v>
      </c>
      <c r="AF760" s="291">
        <f t="shared" si="2289"/>
        <v>0</v>
      </c>
      <c r="AG760" s="291">
        <f t="shared" si="2289"/>
        <v>0</v>
      </c>
      <c r="AH760" s="291">
        <f t="shared" si="2289"/>
        <v>0</v>
      </c>
      <c r="AI760" s="291">
        <f t="shared" si="2289"/>
        <v>0</v>
      </c>
      <c r="AJ760" s="291">
        <f t="shared" si="2289"/>
        <v>0</v>
      </c>
      <c r="AK760" s="291">
        <f t="shared" si="2289"/>
        <v>0</v>
      </c>
      <c r="AL760" s="291">
        <f t="shared" si="2289"/>
        <v>0</v>
      </c>
      <c r="AM760" s="337"/>
    </row>
    <row r="761" spans="1:40">
      <c r="B761" s="440" t="s">
        <v>327</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97464.018354658561</v>
      </c>
      <c r="Z761" s="326">
        <f>SUMPRODUCT(F587:F742,Z587:Z742)</f>
        <v>25710.427402606456</v>
      </c>
      <c r="AA761" s="326">
        <f t="shared" ref="AA761:AL761" si="2290">IF(AA585="kw",SUMPRODUCT($N$587:$N$742,$Q$587:$Q$742,AA587:AA742),SUMPRODUCT($F$587:$F$742,AA587:AA742))</f>
        <v>0</v>
      </c>
      <c r="AB761" s="326">
        <f t="shared" si="2290"/>
        <v>0</v>
      </c>
      <c r="AC761" s="326">
        <f t="shared" si="2290"/>
        <v>0</v>
      </c>
      <c r="AD761" s="326">
        <f t="shared" si="2290"/>
        <v>0</v>
      </c>
      <c r="AE761" s="326">
        <f t="shared" si="2290"/>
        <v>0</v>
      </c>
      <c r="AF761" s="326">
        <f t="shared" si="2290"/>
        <v>0</v>
      </c>
      <c r="AG761" s="326">
        <f t="shared" si="2290"/>
        <v>0</v>
      </c>
      <c r="AH761" s="326">
        <f t="shared" si="2290"/>
        <v>0</v>
      </c>
      <c r="AI761" s="326">
        <f t="shared" si="2290"/>
        <v>0</v>
      </c>
      <c r="AJ761" s="326">
        <f t="shared" si="2290"/>
        <v>0</v>
      </c>
      <c r="AK761" s="326">
        <f t="shared" si="2290"/>
        <v>0</v>
      </c>
      <c r="AL761" s="326">
        <f t="shared" si="2290"/>
        <v>0</v>
      </c>
      <c r="AM761" s="386"/>
    </row>
    <row r="762" spans="1:40" ht="20.25" customHeight="1">
      <c r="B762" s="368" t="s">
        <v>591</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328</v>
      </c>
      <c r="C765" s="281"/>
      <c r="D765" s="590" t="s">
        <v>529</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13" t="s">
        <v>211</v>
      </c>
      <c r="C766" s="815" t="s">
        <v>33</v>
      </c>
      <c r="D766" s="284" t="s">
        <v>423</v>
      </c>
      <c r="E766" s="817" t="s">
        <v>209</v>
      </c>
      <c r="F766" s="818"/>
      <c r="G766" s="818"/>
      <c r="H766" s="818"/>
      <c r="I766" s="818"/>
      <c r="J766" s="818"/>
      <c r="K766" s="818"/>
      <c r="L766" s="818"/>
      <c r="M766" s="819"/>
      <c r="N766" s="823" t="s">
        <v>213</v>
      </c>
      <c r="O766" s="284" t="s">
        <v>424</v>
      </c>
      <c r="P766" s="817" t="s">
        <v>212</v>
      </c>
      <c r="Q766" s="818"/>
      <c r="R766" s="818"/>
      <c r="S766" s="818"/>
      <c r="T766" s="818"/>
      <c r="U766" s="818"/>
      <c r="V766" s="818"/>
      <c r="W766" s="818"/>
      <c r="X766" s="819"/>
      <c r="Y766" s="820" t="s">
        <v>244</v>
      </c>
      <c r="Z766" s="821"/>
      <c r="AA766" s="821"/>
      <c r="AB766" s="821"/>
      <c r="AC766" s="821"/>
      <c r="AD766" s="821"/>
      <c r="AE766" s="821"/>
      <c r="AF766" s="821"/>
      <c r="AG766" s="821"/>
      <c r="AH766" s="821"/>
      <c r="AI766" s="821"/>
      <c r="AJ766" s="821"/>
      <c r="AK766" s="821"/>
      <c r="AL766" s="821"/>
      <c r="AM766" s="822"/>
    </row>
    <row r="767" spans="1:40" ht="65.25" customHeight="1">
      <c r="B767" s="814"/>
      <c r="C767" s="816"/>
      <c r="D767" s="285">
        <v>2019</v>
      </c>
      <c r="E767" s="285">
        <v>2020</v>
      </c>
      <c r="F767" s="285">
        <v>2021</v>
      </c>
      <c r="G767" s="285">
        <v>2022</v>
      </c>
      <c r="H767" s="285">
        <v>2023</v>
      </c>
      <c r="I767" s="285">
        <v>2024</v>
      </c>
      <c r="J767" s="285">
        <v>2025</v>
      </c>
      <c r="K767" s="285">
        <v>2026</v>
      </c>
      <c r="L767" s="285">
        <v>2027</v>
      </c>
      <c r="M767" s="285">
        <v>2028</v>
      </c>
      <c r="N767" s="824"/>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GS&gt;50-4999kW</v>
      </c>
      <c r="AB767" s="285" t="str">
        <f>'1.  LRAMVA Summary'!G52</f>
        <v>USL</v>
      </c>
      <c r="AC767" s="285" t="str">
        <f>'1.  LRAMVA Summary'!H52</f>
        <v xml:space="preserve">Street Lighting </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505</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kWh</v>
      </c>
      <c r="AC768" s="291" t="str">
        <f>'1.  LRAMVA Summary'!H53</f>
        <v>kW</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32"/>
      <c r="B769" s="504" t="s">
        <v>498</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32"/>
      <c r="B771" s="294" t="s">
        <v>343</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91">Z770</f>
        <v>0</v>
      </c>
      <c r="AA771" s="411">
        <f t="shared" ref="AA771" si="2292">AA770</f>
        <v>0</v>
      </c>
      <c r="AB771" s="411">
        <f t="shared" ref="AB771" si="2293">AB770</f>
        <v>0</v>
      </c>
      <c r="AC771" s="411">
        <f t="shared" ref="AC771" si="2294">AC770</f>
        <v>0</v>
      </c>
      <c r="AD771" s="411">
        <f t="shared" ref="AD771" si="2295">AD770</f>
        <v>0</v>
      </c>
      <c r="AE771" s="411">
        <f t="shared" ref="AE771" si="2296">AE770</f>
        <v>0</v>
      </c>
      <c r="AF771" s="411">
        <f t="shared" ref="AF771" si="2297">AF770</f>
        <v>0</v>
      </c>
      <c r="AG771" s="411">
        <f t="shared" ref="AG771" si="2298">AG770</f>
        <v>0</v>
      </c>
      <c r="AH771" s="411">
        <f t="shared" ref="AH771" si="2299">AH770</f>
        <v>0</v>
      </c>
      <c r="AI771" s="411">
        <f t="shared" ref="AI771" si="2300">AI770</f>
        <v>0</v>
      </c>
      <c r="AJ771" s="411">
        <f t="shared" ref="AJ771" si="2301">AJ770</f>
        <v>0</v>
      </c>
      <c r="AK771" s="411">
        <f t="shared" ref="AK771" si="2302">AK770</f>
        <v>0</v>
      </c>
      <c r="AL771" s="411">
        <f t="shared" ref="AL771" si="2303">AL770</f>
        <v>0</v>
      </c>
      <c r="AM771" s="297"/>
    </row>
    <row r="772" spans="1:39" ht="15.7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343</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4">Z773</f>
        <v>0</v>
      </c>
      <c r="AA774" s="411">
        <f t="shared" ref="AA774" si="2305">AA773</f>
        <v>0</v>
      </c>
      <c r="AB774" s="411">
        <f t="shared" ref="AB774" si="2306">AB773</f>
        <v>0</v>
      </c>
      <c r="AC774" s="411">
        <f t="shared" ref="AC774" si="2307">AC773</f>
        <v>0</v>
      </c>
      <c r="AD774" s="411">
        <f t="shared" ref="AD774" si="2308">AD773</f>
        <v>0</v>
      </c>
      <c r="AE774" s="411">
        <f t="shared" ref="AE774" si="2309">AE773</f>
        <v>0</v>
      </c>
      <c r="AF774" s="411">
        <f t="shared" ref="AF774" si="2310">AF773</f>
        <v>0</v>
      </c>
      <c r="AG774" s="411">
        <f t="shared" ref="AG774" si="2311">AG773</f>
        <v>0</v>
      </c>
      <c r="AH774" s="411">
        <f t="shared" ref="AH774" si="2312">AH773</f>
        <v>0</v>
      </c>
      <c r="AI774" s="411">
        <f t="shared" ref="AI774" si="2313">AI773</f>
        <v>0</v>
      </c>
      <c r="AJ774" s="411">
        <f t="shared" ref="AJ774" si="2314">AJ773</f>
        <v>0</v>
      </c>
      <c r="AK774" s="411">
        <f t="shared" ref="AK774" si="2315">AK773</f>
        <v>0</v>
      </c>
      <c r="AL774" s="411">
        <f t="shared" ref="AL774" si="2316">AL773</f>
        <v>0</v>
      </c>
      <c r="AM774" s="297"/>
    </row>
    <row r="775" spans="1:39" ht="15.7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343</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7">Z776</f>
        <v>0</v>
      </c>
      <c r="AA777" s="411">
        <f t="shared" ref="AA777" si="2318">AA776</f>
        <v>0</v>
      </c>
      <c r="AB777" s="411">
        <f t="shared" ref="AB777" si="2319">AB776</f>
        <v>0</v>
      </c>
      <c r="AC777" s="411">
        <f t="shared" ref="AC777" si="2320">AC776</f>
        <v>0</v>
      </c>
      <c r="AD777" s="411">
        <f t="shared" ref="AD777" si="2321">AD776</f>
        <v>0</v>
      </c>
      <c r="AE777" s="411">
        <f t="shared" ref="AE777" si="2322">AE776</f>
        <v>0</v>
      </c>
      <c r="AF777" s="411">
        <f t="shared" ref="AF777" si="2323">AF776</f>
        <v>0</v>
      </c>
      <c r="AG777" s="411">
        <f t="shared" ref="AG777" si="2324">AG776</f>
        <v>0</v>
      </c>
      <c r="AH777" s="411">
        <f t="shared" ref="AH777" si="2325">AH776</f>
        <v>0</v>
      </c>
      <c r="AI777" s="411">
        <f t="shared" ref="AI777" si="2326">AI776</f>
        <v>0</v>
      </c>
      <c r="AJ777" s="411">
        <f t="shared" ref="AJ777" si="2327">AJ776</f>
        <v>0</v>
      </c>
      <c r="AK777" s="411">
        <f t="shared" ref="AK777" si="2328">AK776</f>
        <v>0</v>
      </c>
      <c r="AL777" s="411">
        <f t="shared" ref="AL777" si="2329">AL776</f>
        <v>0</v>
      </c>
      <c r="AM777" s="297"/>
    </row>
    <row r="778" spans="1:39"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32">
        <v>4</v>
      </c>
      <c r="B779" s="520" t="s">
        <v>681</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32"/>
      <c r="B780" s="294" t="s">
        <v>343</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30">Z779</f>
        <v>0</v>
      </c>
      <c r="AA780" s="411">
        <f t="shared" ref="AA780" si="2331">AA779</f>
        <v>0</v>
      </c>
      <c r="AB780" s="411">
        <f t="shared" ref="AB780" si="2332">AB779</f>
        <v>0</v>
      </c>
      <c r="AC780" s="411">
        <f t="shared" ref="AC780" si="2333">AC779</f>
        <v>0</v>
      </c>
      <c r="AD780" s="411">
        <f t="shared" ref="AD780" si="2334">AD779</f>
        <v>0</v>
      </c>
      <c r="AE780" s="411">
        <f t="shared" ref="AE780" si="2335">AE779</f>
        <v>0</v>
      </c>
      <c r="AF780" s="411">
        <f t="shared" ref="AF780" si="2336">AF779</f>
        <v>0</v>
      </c>
      <c r="AG780" s="411">
        <f t="shared" ref="AG780" si="2337">AG779</f>
        <v>0</v>
      </c>
      <c r="AH780" s="411">
        <f t="shared" ref="AH780" si="2338">AH779</f>
        <v>0</v>
      </c>
      <c r="AI780" s="411">
        <f t="shared" ref="AI780" si="2339">AI779</f>
        <v>0</v>
      </c>
      <c r="AJ780" s="411">
        <f t="shared" ref="AJ780" si="2340">AJ779</f>
        <v>0</v>
      </c>
      <c r="AK780" s="411">
        <f t="shared" ref="AK780" si="2341">AK779</f>
        <v>0</v>
      </c>
      <c r="AL780" s="411">
        <f t="shared" ref="AL780" si="2342">AL779</f>
        <v>0</v>
      </c>
      <c r="AM780" s="297"/>
    </row>
    <row r="781" spans="1:39"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343</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3">Z782</f>
        <v>0</v>
      </c>
      <c r="AA783" s="411">
        <f t="shared" ref="AA783" si="2344">AA782</f>
        <v>0</v>
      </c>
      <c r="AB783" s="411">
        <f t="shared" ref="AB783" si="2345">AB782</f>
        <v>0</v>
      </c>
      <c r="AC783" s="411">
        <f t="shared" ref="AC783" si="2346">AC782</f>
        <v>0</v>
      </c>
      <c r="AD783" s="411">
        <f t="shared" ref="AD783" si="2347">AD782</f>
        <v>0</v>
      </c>
      <c r="AE783" s="411">
        <f t="shared" ref="AE783" si="2348">AE782</f>
        <v>0</v>
      </c>
      <c r="AF783" s="411">
        <f t="shared" ref="AF783" si="2349">AF782</f>
        <v>0</v>
      </c>
      <c r="AG783" s="411">
        <f t="shared" ref="AG783" si="2350">AG782</f>
        <v>0</v>
      </c>
      <c r="AH783" s="411">
        <f t="shared" ref="AH783" si="2351">AH782</f>
        <v>0</v>
      </c>
      <c r="AI783" s="411">
        <f t="shared" ref="AI783" si="2352">AI782</f>
        <v>0</v>
      </c>
      <c r="AJ783" s="411">
        <f t="shared" ref="AJ783" si="2353">AJ782</f>
        <v>0</v>
      </c>
      <c r="AK783" s="411">
        <f t="shared" ref="AK783" si="2354">AK782</f>
        <v>0</v>
      </c>
      <c r="AL783" s="411">
        <f t="shared" ref="AL783" si="2355">AL782</f>
        <v>0</v>
      </c>
      <c r="AM783" s="297"/>
    </row>
    <row r="784" spans="1:39"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32"/>
      <c r="B785" s="319" t="s">
        <v>499</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32"/>
      <c r="B787" s="294" t="s">
        <v>343</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6">Z786</f>
        <v>0</v>
      </c>
      <c r="AA787" s="411">
        <f t="shared" ref="AA787" si="2357">AA786</f>
        <v>0</v>
      </c>
      <c r="AB787" s="411">
        <f t="shared" ref="AB787" si="2358">AB786</f>
        <v>0</v>
      </c>
      <c r="AC787" s="411">
        <f t="shared" ref="AC787" si="2359">AC786</f>
        <v>0</v>
      </c>
      <c r="AD787" s="411">
        <f t="shared" ref="AD787" si="2360">AD786</f>
        <v>0</v>
      </c>
      <c r="AE787" s="411">
        <f t="shared" ref="AE787" si="2361">AE786</f>
        <v>0</v>
      </c>
      <c r="AF787" s="411">
        <f t="shared" ref="AF787" si="2362">AF786</f>
        <v>0</v>
      </c>
      <c r="AG787" s="411">
        <f t="shared" ref="AG787" si="2363">AG786</f>
        <v>0</v>
      </c>
      <c r="AH787" s="411">
        <f t="shared" ref="AH787" si="2364">AH786</f>
        <v>0</v>
      </c>
      <c r="AI787" s="411">
        <f t="shared" ref="AI787" si="2365">AI786</f>
        <v>0</v>
      </c>
      <c r="AJ787" s="411">
        <f t="shared" ref="AJ787" si="2366">AJ786</f>
        <v>0</v>
      </c>
      <c r="AK787" s="411">
        <f t="shared" ref="AK787" si="2367">AK786</f>
        <v>0</v>
      </c>
      <c r="AL787" s="411">
        <f t="shared" ref="AL787" si="2368">AL786</f>
        <v>0</v>
      </c>
      <c r="AM787" s="311"/>
    </row>
    <row r="788" spans="1:39"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343</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9">Z789</f>
        <v>0</v>
      </c>
      <c r="AA790" s="411">
        <f t="shared" ref="AA790" si="2370">AA789</f>
        <v>0</v>
      </c>
      <c r="AB790" s="411">
        <f t="shared" ref="AB790" si="2371">AB789</f>
        <v>0</v>
      </c>
      <c r="AC790" s="411">
        <f t="shared" ref="AC790" si="2372">AC789</f>
        <v>0</v>
      </c>
      <c r="AD790" s="411">
        <f t="shared" ref="AD790" si="2373">AD789</f>
        <v>0</v>
      </c>
      <c r="AE790" s="411">
        <f t="shared" ref="AE790" si="2374">AE789</f>
        <v>0</v>
      </c>
      <c r="AF790" s="411">
        <f t="shared" ref="AF790" si="2375">AF789</f>
        <v>0</v>
      </c>
      <c r="AG790" s="411">
        <f t="shared" ref="AG790" si="2376">AG789</f>
        <v>0</v>
      </c>
      <c r="AH790" s="411">
        <f t="shared" ref="AH790" si="2377">AH789</f>
        <v>0</v>
      </c>
      <c r="AI790" s="411">
        <f t="shared" ref="AI790" si="2378">AI789</f>
        <v>0</v>
      </c>
      <c r="AJ790" s="411">
        <f t="shared" ref="AJ790" si="2379">AJ789</f>
        <v>0</v>
      </c>
      <c r="AK790" s="411">
        <f t="shared" ref="AK790" si="2380">AK789</f>
        <v>0</v>
      </c>
      <c r="AL790" s="411">
        <f t="shared" ref="AL790" si="2381">AL789</f>
        <v>0</v>
      </c>
      <c r="AM790" s="311"/>
    </row>
    <row r="791" spans="1:39"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343</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82">Z792</f>
        <v>0</v>
      </c>
      <c r="AA793" s="411">
        <f t="shared" ref="AA793" si="2383">AA792</f>
        <v>0</v>
      </c>
      <c r="AB793" s="411">
        <f t="shared" ref="AB793" si="2384">AB792</f>
        <v>0</v>
      </c>
      <c r="AC793" s="411">
        <f t="shared" ref="AC793" si="2385">AC792</f>
        <v>0</v>
      </c>
      <c r="AD793" s="411">
        <f t="shared" ref="AD793" si="2386">AD792</f>
        <v>0</v>
      </c>
      <c r="AE793" s="411">
        <f t="shared" ref="AE793" si="2387">AE792</f>
        <v>0</v>
      </c>
      <c r="AF793" s="411">
        <f t="shared" ref="AF793" si="2388">AF792</f>
        <v>0</v>
      </c>
      <c r="AG793" s="411">
        <f t="shared" ref="AG793" si="2389">AG792</f>
        <v>0</v>
      </c>
      <c r="AH793" s="411">
        <f t="shared" ref="AH793" si="2390">AH792</f>
        <v>0</v>
      </c>
      <c r="AI793" s="411">
        <f t="shared" ref="AI793" si="2391">AI792</f>
        <v>0</v>
      </c>
      <c r="AJ793" s="411">
        <f t="shared" ref="AJ793" si="2392">AJ792</f>
        <v>0</v>
      </c>
      <c r="AK793" s="411">
        <f t="shared" ref="AK793" si="2393">AK792</f>
        <v>0</v>
      </c>
      <c r="AL793" s="411">
        <f t="shared" ref="AL793" si="2394">AL792</f>
        <v>0</v>
      </c>
      <c r="AM793" s="311"/>
    </row>
    <row r="794" spans="1:39"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343</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5">Z795</f>
        <v>0</v>
      </c>
      <c r="AA796" s="411">
        <f t="shared" ref="AA796" si="2396">AA795</f>
        <v>0</v>
      </c>
      <c r="AB796" s="411">
        <f t="shared" ref="AB796" si="2397">AB795</f>
        <v>0</v>
      </c>
      <c r="AC796" s="411">
        <f t="shared" ref="AC796" si="2398">AC795</f>
        <v>0</v>
      </c>
      <c r="AD796" s="411">
        <f t="shared" ref="AD796" si="2399">AD795</f>
        <v>0</v>
      </c>
      <c r="AE796" s="411">
        <f t="shared" ref="AE796" si="2400">AE795</f>
        <v>0</v>
      </c>
      <c r="AF796" s="411">
        <f t="shared" ref="AF796" si="2401">AF795</f>
        <v>0</v>
      </c>
      <c r="AG796" s="411">
        <f t="shared" ref="AG796" si="2402">AG795</f>
        <v>0</v>
      </c>
      <c r="AH796" s="411">
        <f t="shared" ref="AH796" si="2403">AH795</f>
        <v>0</v>
      </c>
      <c r="AI796" s="411">
        <f t="shared" ref="AI796" si="2404">AI795</f>
        <v>0</v>
      </c>
      <c r="AJ796" s="411">
        <f t="shared" ref="AJ796" si="2405">AJ795</f>
        <v>0</v>
      </c>
      <c r="AK796" s="411">
        <f t="shared" ref="AK796" si="2406">AK795</f>
        <v>0</v>
      </c>
      <c r="AL796" s="411">
        <f t="shared" ref="AL796" si="2407">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343</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8">Z798</f>
        <v>0</v>
      </c>
      <c r="AA799" s="411">
        <f t="shared" ref="AA799" si="2409">AA798</f>
        <v>0</v>
      </c>
      <c r="AB799" s="411">
        <f t="shared" ref="AB799" si="2410">AB798</f>
        <v>0</v>
      </c>
      <c r="AC799" s="411">
        <f t="shared" ref="AC799" si="2411">AC798</f>
        <v>0</v>
      </c>
      <c r="AD799" s="411">
        <f t="shared" ref="AD799" si="2412">AD798</f>
        <v>0</v>
      </c>
      <c r="AE799" s="411">
        <f t="shared" ref="AE799" si="2413">AE798</f>
        <v>0</v>
      </c>
      <c r="AF799" s="411">
        <f t="shared" ref="AF799" si="2414">AF798</f>
        <v>0</v>
      </c>
      <c r="AG799" s="411">
        <f t="shared" ref="AG799" si="2415">AG798</f>
        <v>0</v>
      </c>
      <c r="AH799" s="411">
        <f t="shared" ref="AH799" si="2416">AH798</f>
        <v>0</v>
      </c>
      <c r="AI799" s="411">
        <f t="shared" ref="AI799" si="2417">AI798</f>
        <v>0</v>
      </c>
      <c r="AJ799" s="411">
        <f t="shared" ref="AJ799" si="2418">AJ798</f>
        <v>0</v>
      </c>
      <c r="AK799" s="411">
        <f t="shared" ref="AK799" si="2419">AK798</f>
        <v>0</v>
      </c>
      <c r="AL799" s="411">
        <f t="shared" ref="AL799" si="2420">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32"/>
      <c r="B803" s="294" t="s">
        <v>343</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21">Z802</f>
        <v>0</v>
      </c>
      <c r="AA803" s="411">
        <f t="shared" ref="AA803" si="2422">AA802</f>
        <v>0</v>
      </c>
      <c r="AB803" s="411">
        <f t="shared" ref="AB803" si="2423">AB802</f>
        <v>0</v>
      </c>
      <c r="AC803" s="411">
        <f t="shared" ref="AC803" si="2424">AC802</f>
        <v>0</v>
      </c>
      <c r="AD803" s="411">
        <f t="shared" ref="AD803" si="2425">AD802</f>
        <v>0</v>
      </c>
      <c r="AE803" s="411">
        <f t="shared" ref="AE803" si="2426">AE802</f>
        <v>0</v>
      </c>
      <c r="AF803" s="411">
        <f t="shared" ref="AF803" si="2427">AF802</f>
        <v>0</v>
      </c>
      <c r="AG803" s="411">
        <f t="shared" ref="AG803" si="2428">AG802</f>
        <v>0</v>
      </c>
      <c r="AH803" s="411">
        <f t="shared" ref="AH803" si="2429">AH802</f>
        <v>0</v>
      </c>
      <c r="AI803" s="411">
        <f t="shared" ref="AI803" si="2430">AI802</f>
        <v>0</v>
      </c>
      <c r="AJ803" s="411">
        <f t="shared" ref="AJ803" si="2431">AJ802</f>
        <v>0</v>
      </c>
      <c r="AK803" s="411">
        <f t="shared" ref="AK803" si="2432">AK802</f>
        <v>0</v>
      </c>
      <c r="AL803" s="411">
        <f t="shared" ref="AL803" si="2433">AL802</f>
        <v>0</v>
      </c>
      <c r="AM803" s="297"/>
    </row>
    <row r="804" spans="1:39"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343</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4">Z805</f>
        <v>0</v>
      </c>
      <c r="AA806" s="411">
        <f t="shared" ref="AA806" si="2435">AA805</f>
        <v>0</v>
      </c>
      <c r="AB806" s="411">
        <f t="shared" ref="AB806" si="2436">AB805</f>
        <v>0</v>
      </c>
      <c r="AC806" s="411">
        <f t="shared" ref="AC806" si="2437">AC805</f>
        <v>0</v>
      </c>
      <c r="AD806" s="411">
        <f t="shared" ref="AD806" si="2438">AD805</f>
        <v>0</v>
      </c>
      <c r="AE806" s="411">
        <f t="shared" ref="AE806" si="2439">AE805</f>
        <v>0</v>
      </c>
      <c r="AF806" s="411">
        <f t="shared" ref="AF806" si="2440">AF805</f>
        <v>0</v>
      </c>
      <c r="AG806" s="411">
        <f t="shared" ref="AG806" si="2441">AG805</f>
        <v>0</v>
      </c>
      <c r="AH806" s="411">
        <f t="shared" ref="AH806" si="2442">AH805</f>
        <v>0</v>
      </c>
      <c r="AI806" s="411">
        <f t="shared" ref="AI806" si="2443">AI805</f>
        <v>0</v>
      </c>
      <c r="AJ806" s="411">
        <f t="shared" ref="AJ806" si="2444">AJ805</f>
        <v>0</v>
      </c>
      <c r="AK806" s="411">
        <f t="shared" ref="AK806" si="2445">AK805</f>
        <v>0</v>
      </c>
      <c r="AL806" s="411">
        <f t="shared" ref="AL806" si="2446">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343</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7">Z808</f>
        <v>0</v>
      </c>
      <c r="AA809" s="411">
        <f t="shared" ref="AA809" si="2448">AA808</f>
        <v>0</v>
      </c>
      <c r="AB809" s="411">
        <f t="shared" ref="AB809" si="2449">AB808</f>
        <v>0</v>
      </c>
      <c r="AC809" s="411">
        <f t="shared" ref="AC809" si="2450">AC808</f>
        <v>0</v>
      </c>
      <c r="AD809" s="411">
        <f t="shared" ref="AD809" si="2451">AD808</f>
        <v>0</v>
      </c>
      <c r="AE809" s="411">
        <f t="shared" ref="AE809" si="2452">AE808</f>
        <v>0</v>
      </c>
      <c r="AF809" s="411">
        <f t="shared" ref="AF809" si="2453">AF808</f>
        <v>0</v>
      </c>
      <c r="AG809" s="411">
        <f t="shared" ref="AG809" si="2454">AG808</f>
        <v>0</v>
      </c>
      <c r="AH809" s="411">
        <f t="shared" ref="AH809" si="2455">AH808</f>
        <v>0</v>
      </c>
      <c r="AI809" s="411">
        <f t="shared" ref="AI809" si="2456">AI808</f>
        <v>0</v>
      </c>
      <c r="AJ809" s="411">
        <f t="shared" ref="AJ809" si="2457">AJ808</f>
        <v>0</v>
      </c>
      <c r="AK809" s="411">
        <f t="shared" ref="AK809" si="2458">AK808</f>
        <v>0</v>
      </c>
      <c r="AL809" s="411">
        <f t="shared" ref="AL809" si="2459">AL808</f>
        <v>0</v>
      </c>
      <c r="AM809" s="306"/>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32"/>
      <c r="B813" s="294" t="s">
        <v>343</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60">Z812</f>
        <v>0</v>
      </c>
      <c r="AA813" s="411">
        <f t="shared" ref="AA813" si="2461">AA812</f>
        <v>0</v>
      </c>
      <c r="AB813" s="411">
        <f t="shared" ref="AB813" si="2462">AB812</f>
        <v>0</v>
      </c>
      <c r="AC813" s="411">
        <f t="shared" ref="AC813" si="2463">AC812</f>
        <v>0</v>
      </c>
      <c r="AD813" s="411">
        <f t="shared" ref="AD813" si="2464">AD812</f>
        <v>0</v>
      </c>
      <c r="AE813" s="411">
        <f t="shared" ref="AE813" si="2465">AE812</f>
        <v>0</v>
      </c>
      <c r="AF813" s="411">
        <f t="shared" ref="AF813" si="2466">AF812</f>
        <v>0</v>
      </c>
      <c r="AG813" s="411">
        <f t="shared" ref="AG813" si="2467">AG812</f>
        <v>0</v>
      </c>
      <c r="AH813" s="411">
        <f t="shared" ref="AH813" si="2468">AH812</f>
        <v>0</v>
      </c>
      <c r="AI813" s="411">
        <f t="shared" ref="AI813" si="2469">AI812</f>
        <v>0</v>
      </c>
      <c r="AJ813" s="411">
        <f t="shared" ref="AJ813" si="2470">AJ812</f>
        <v>0</v>
      </c>
      <c r="AK813" s="411">
        <f t="shared" ref="AK813" si="2471">AK812</f>
        <v>0</v>
      </c>
      <c r="AL813" s="411">
        <f t="shared" ref="AL813" si="2472">AL812</f>
        <v>0</v>
      </c>
      <c r="AM813" s="297"/>
    </row>
    <row r="814" spans="1:39"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32"/>
      <c r="B815" s="288" t="s">
        <v>491</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idden="1" outlineLevel="1">
      <c r="A816" s="532">
        <v>15</v>
      </c>
      <c r="B816" s="294" t="s">
        <v>496</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32"/>
      <c r="B817" s="294" t="s">
        <v>343</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3">Z816</f>
        <v>0</v>
      </c>
      <c r="AA817" s="411">
        <f t="shared" si="2473"/>
        <v>0</v>
      </c>
      <c r="AB817" s="411">
        <f t="shared" si="2473"/>
        <v>0</v>
      </c>
      <c r="AC817" s="411">
        <f t="shared" si="2473"/>
        <v>0</v>
      </c>
      <c r="AD817" s="411">
        <f t="shared" si="2473"/>
        <v>0</v>
      </c>
      <c r="AE817" s="411">
        <f t="shared" si="2473"/>
        <v>0</v>
      </c>
      <c r="AF817" s="411">
        <f t="shared" si="2473"/>
        <v>0</v>
      </c>
      <c r="AG817" s="411">
        <f t="shared" si="2473"/>
        <v>0</v>
      </c>
      <c r="AH817" s="411">
        <f t="shared" si="2473"/>
        <v>0</v>
      </c>
      <c r="AI817" s="411">
        <f t="shared" si="2473"/>
        <v>0</v>
      </c>
      <c r="AJ817" s="411">
        <f t="shared" si="2473"/>
        <v>0</v>
      </c>
      <c r="AK817" s="411">
        <f t="shared" si="2473"/>
        <v>0</v>
      </c>
      <c r="AL817" s="411">
        <f t="shared" si="2473"/>
        <v>0</v>
      </c>
      <c r="AM817" s="297"/>
    </row>
    <row r="818" spans="1:39"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32">
        <v>16</v>
      </c>
      <c r="B819" s="324" t="s">
        <v>492</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32"/>
      <c r="B820" s="294" t="s">
        <v>343</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4">Z819</f>
        <v>0</v>
      </c>
      <c r="AA820" s="411">
        <f t="shared" si="2474"/>
        <v>0</v>
      </c>
      <c r="AB820" s="411">
        <f t="shared" si="2474"/>
        <v>0</v>
      </c>
      <c r="AC820" s="411">
        <f t="shared" si="2474"/>
        <v>0</v>
      </c>
      <c r="AD820" s="411">
        <f t="shared" si="2474"/>
        <v>0</v>
      </c>
      <c r="AE820" s="411">
        <f t="shared" si="2474"/>
        <v>0</v>
      </c>
      <c r="AF820" s="411">
        <f t="shared" si="2474"/>
        <v>0</v>
      </c>
      <c r="AG820" s="411">
        <f t="shared" si="2474"/>
        <v>0</v>
      </c>
      <c r="AH820" s="411">
        <f t="shared" si="2474"/>
        <v>0</v>
      </c>
      <c r="AI820" s="411">
        <f t="shared" si="2474"/>
        <v>0</v>
      </c>
      <c r="AJ820" s="411">
        <f t="shared" si="2474"/>
        <v>0</v>
      </c>
      <c r="AK820" s="411">
        <f t="shared" si="2474"/>
        <v>0</v>
      </c>
      <c r="AL820" s="411">
        <f t="shared" si="2474"/>
        <v>0</v>
      </c>
      <c r="AM820" s="297"/>
    </row>
    <row r="821" spans="1:39" s="283" customFormat="1"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32"/>
      <c r="B822" s="519" t="s">
        <v>497</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32"/>
      <c r="B824" s="294" t="s">
        <v>343</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5">Z823</f>
        <v>0</v>
      </c>
      <c r="AA824" s="411">
        <f t="shared" si="2475"/>
        <v>0</v>
      </c>
      <c r="AB824" s="411">
        <f t="shared" si="2475"/>
        <v>0</v>
      </c>
      <c r="AC824" s="411">
        <f t="shared" si="2475"/>
        <v>0</v>
      </c>
      <c r="AD824" s="411">
        <f t="shared" si="2475"/>
        <v>0</v>
      </c>
      <c r="AE824" s="411">
        <f t="shared" si="2475"/>
        <v>0</v>
      </c>
      <c r="AF824" s="411">
        <f t="shared" si="2475"/>
        <v>0</v>
      </c>
      <c r="AG824" s="411">
        <f t="shared" si="2475"/>
        <v>0</v>
      </c>
      <c r="AH824" s="411">
        <f t="shared" si="2475"/>
        <v>0</v>
      </c>
      <c r="AI824" s="411">
        <f t="shared" si="2475"/>
        <v>0</v>
      </c>
      <c r="AJ824" s="411">
        <f t="shared" si="2475"/>
        <v>0</v>
      </c>
      <c r="AK824" s="411">
        <f t="shared" si="2475"/>
        <v>0</v>
      </c>
      <c r="AL824" s="411">
        <f t="shared" si="2475"/>
        <v>0</v>
      </c>
      <c r="AM824" s="306"/>
    </row>
    <row r="825" spans="1:39"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343</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6">Z826</f>
        <v>0</v>
      </c>
      <c r="AA827" s="411">
        <f t="shared" si="2476"/>
        <v>0</v>
      </c>
      <c r="AB827" s="411">
        <f t="shared" si="2476"/>
        <v>0</v>
      </c>
      <c r="AC827" s="411">
        <f t="shared" si="2476"/>
        <v>0</v>
      </c>
      <c r="AD827" s="411">
        <f t="shared" si="2476"/>
        <v>0</v>
      </c>
      <c r="AE827" s="411">
        <f t="shared" si="2476"/>
        <v>0</v>
      </c>
      <c r="AF827" s="411">
        <f t="shared" si="2476"/>
        <v>0</v>
      </c>
      <c r="AG827" s="411">
        <f t="shared" si="2476"/>
        <v>0</v>
      </c>
      <c r="AH827" s="411">
        <f t="shared" si="2476"/>
        <v>0</v>
      </c>
      <c r="AI827" s="411">
        <f t="shared" si="2476"/>
        <v>0</v>
      </c>
      <c r="AJ827" s="411">
        <f t="shared" si="2476"/>
        <v>0</v>
      </c>
      <c r="AK827" s="411">
        <f t="shared" si="2476"/>
        <v>0</v>
      </c>
      <c r="AL827" s="411">
        <f t="shared" si="2476"/>
        <v>0</v>
      </c>
      <c r="AM827" s="306"/>
    </row>
    <row r="828" spans="1:39"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343</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7">Z829</f>
        <v>0</v>
      </c>
      <c r="AA830" s="411">
        <f t="shared" si="2477"/>
        <v>0</v>
      </c>
      <c r="AB830" s="411">
        <f t="shared" si="2477"/>
        <v>0</v>
      </c>
      <c r="AC830" s="411">
        <f t="shared" si="2477"/>
        <v>0</v>
      </c>
      <c r="AD830" s="411">
        <f t="shared" si="2477"/>
        <v>0</v>
      </c>
      <c r="AE830" s="411">
        <f t="shared" si="2477"/>
        <v>0</v>
      </c>
      <c r="AF830" s="411">
        <f t="shared" si="2477"/>
        <v>0</v>
      </c>
      <c r="AG830" s="411">
        <f t="shared" si="2477"/>
        <v>0</v>
      </c>
      <c r="AH830" s="411">
        <f t="shared" si="2477"/>
        <v>0</v>
      </c>
      <c r="AI830" s="411">
        <f t="shared" si="2477"/>
        <v>0</v>
      </c>
      <c r="AJ830" s="411">
        <f t="shared" si="2477"/>
        <v>0</v>
      </c>
      <c r="AK830" s="411">
        <f t="shared" si="2477"/>
        <v>0</v>
      </c>
      <c r="AL830" s="411">
        <f t="shared" si="2477"/>
        <v>0</v>
      </c>
      <c r="AM830" s="297"/>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343</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8">Z832</f>
        <v>0</v>
      </c>
      <c r="AA833" s="411">
        <f t="shared" si="2478"/>
        <v>0</v>
      </c>
      <c r="AB833" s="411">
        <f t="shared" si="2478"/>
        <v>0</v>
      </c>
      <c r="AC833" s="411">
        <f t="shared" si="2478"/>
        <v>0</v>
      </c>
      <c r="AD833" s="411">
        <f t="shared" si="2478"/>
        <v>0</v>
      </c>
      <c r="AE833" s="411">
        <f t="shared" si="2478"/>
        <v>0</v>
      </c>
      <c r="AF833" s="411">
        <f t="shared" si="2478"/>
        <v>0</v>
      </c>
      <c r="AG833" s="411">
        <f t="shared" si="2478"/>
        <v>0</v>
      </c>
      <c r="AH833" s="411">
        <f t="shared" si="2478"/>
        <v>0</v>
      </c>
      <c r="AI833" s="411">
        <f t="shared" si="2478"/>
        <v>0</v>
      </c>
      <c r="AJ833" s="411">
        <f t="shared" si="2478"/>
        <v>0</v>
      </c>
      <c r="AK833" s="411">
        <f t="shared" si="2478"/>
        <v>0</v>
      </c>
      <c r="AL833" s="411">
        <f t="shared" si="2478"/>
        <v>0</v>
      </c>
      <c r="AM833" s="306"/>
    </row>
    <row r="834" spans="1:39" ht="15.7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32"/>
      <c r="B835" s="518" t="s">
        <v>504</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32"/>
      <c r="B836" s="504" t="s">
        <v>500</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32"/>
      <c r="B838" s="294" t="s">
        <v>343</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9">Z837</f>
        <v>0</v>
      </c>
      <c r="AA838" s="411">
        <f t="shared" ref="AA838" si="2480">AA837</f>
        <v>0</v>
      </c>
      <c r="AB838" s="411">
        <f t="shared" ref="AB838" si="2481">AB837</f>
        <v>0</v>
      </c>
      <c r="AC838" s="411">
        <f t="shared" ref="AC838" si="2482">AC837</f>
        <v>0</v>
      </c>
      <c r="AD838" s="411">
        <f t="shared" ref="AD838" si="2483">AD837</f>
        <v>0</v>
      </c>
      <c r="AE838" s="411">
        <f t="shared" ref="AE838" si="2484">AE837</f>
        <v>0</v>
      </c>
      <c r="AF838" s="411">
        <f t="shared" ref="AF838" si="2485">AF837</f>
        <v>0</v>
      </c>
      <c r="AG838" s="411">
        <f t="shared" ref="AG838" si="2486">AG837</f>
        <v>0</v>
      </c>
      <c r="AH838" s="411">
        <f t="shared" ref="AH838" si="2487">AH837</f>
        <v>0</v>
      </c>
      <c r="AI838" s="411">
        <f t="shared" ref="AI838" si="2488">AI837</f>
        <v>0</v>
      </c>
      <c r="AJ838" s="411">
        <f t="shared" ref="AJ838" si="2489">AJ837</f>
        <v>0</v>
      </c>
      <c r="AK838" s="411">
        <f t="shared" ref="AK838" si="2490">AK837</f>
        <v>0</v>
      </c>
      <c r="AL838" s="411">
        <f t="shared" ref="AL838" si="2491">AL837</f>
        <v>0</v>
      </c>
      <c r="AM838" s="306"/>
    </row>
    <row r="839" spans="1:39"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343</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92">Z840</f>
        <v>0</v>
      </c>
      <c r="AA841" s="411">
        <f t="shared" ref="AA841" si="2493">AA840</f>
        <v>0</v>
      </c>
      <c r="AB841" s="411">
        <f t="shared" ref="AB841" si="2494">AB840</f>
        <v>0</v>
      </c>
      <c r="AC841" s="411">
        <f t="shared" ref="AC841" si="2495">AC840</f>
        <v>0</v>
      </c>
      <c r="AD841" s="411">
        <f t="shared" ref="AD841" si="2496">AD840</f>
        <v>0</v>
      </c>
      <c r="AE841" s="411">
        <f t="shared" ref="AE841" si="2497">AE840</f>
        <v>0</v>
      </c>
      <c r="AF841" s="411">
        <f t="shared" ref="AF841" si="2498">AF840</f>
        <v>0</v>
      </c>
      <c r="AG841" s="411">
        <f t="shared" ref="AG841" si="2499">AG840</f>
        <v>0</v>
      </c>
      <c r="AH841" s="411">
        <f t="shared" ref="AH841" si="2500">AH840</f>
        <v>0</v>
      </c>
      <c r="AI841" s="411">
        <f t="shared" ref="AI841" si="2501">AI840</f>
        <v>0</v>
      </c>
      <c r="AJ841" s="411">
        <f t="shared" ref="AJ841" si="2502">AJ840</f>
        <v>0</v>
      </c>
      <c r="AK841" s="411">
        <f t="shared" ref="AK841" si="2503">AK840</f>
        <v>0</v>
      </c>
      <c r="AL841" s="411">
        <f t="shared" ref="AL841" si="2504">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343</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5">Z843</f>
        <v>0</v>
      </c>
      <c r="AA844" s="411">
        <f t="shared" ref="AA844" si="2506">AA843</f>
        <v>0</v>
      </c>
      <c r="AB844" s="411">
        <f t="shared" ref="AB844" si="2507">AB843</f>
        <v>0</v>
      </c>
      <c r="AC844" s="411">
        <f t="shared" ref="AC844" si="2508">AC843</f>
        <v>0</v>
      </c>
      <c r="AD844" s="411">
        <f t="shared" ref="AD844" si="2509">AD843</f>
        <v>0</v>
      </c>
      <c r="AE844" s="411">
        <f t="shared" ref="AE844" si="2510">AE843</f>
        <v>0</v>
      </c>
      <c r="AF844" s="411">
        <f t="shared" ref="AF844" si="2511">AF843</f>
        <v>0</v>
      </c>
      <c r="AG844" s="411">
        <f t="shared" ref="AG844" si="2512">AG843</f>
        <v>0</v>
      </c>
      <c r="AH844" s="411">
        <f t="shared" ref="AH844" si="2513">AH843</f>
        <v>0</v>
      </c>
      <c r="AI844" s="411">
        <f t="shared" ref="AI844" si="2514">AI843</f>
        <v>0</v>
      </c>
      <c r="AJ844" s="411">
        <f t="shared" ref="AJ844" si="2515">AJ843</f>
        <v>0</v>
      </c>
      <c r="AK844" s="411">
        <f t="shared" ref="AK844" si="2516">AK843</f>
        <v>0</v>
      </c>
      <c r="AL844" s="411">
        <f t="shared" ref="AL844" si="2517">AL843</f>
        <v>0</v>
      </c>
      <c r="AM844" s="306"/>
    </row>
    <row r="845" spans="1:39"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343</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8">Z846</f>
        <v>0</v>
      </c>
      <c r="AA847" s="411">
        <f t="shared" ref="AA847" si="2519">AA846</f>
        <v>0</v>
      </c>
      <c r="AB847" s="411">
        <f t="shared" ref="AB847" si="2520">AB846</f>
        <v>0</v>
      </c>
      <c r="AC847" s="411">
        <f t="shared" ref="AC847" si="2521">AC846</f>
        <v>0</v>
      </c>
      <c r="AD847" s="411">
        <f t="shared" ref="AD847" si="2522">AD846</f>
        <v>0</v>
      </c>
      <c r="AE847" s="411">
        <f t="shared" ref="AE847" si="2523">AE846</f>
        <v>0</v>
      </c>
      <c r="AF847" s="411">
        <f t="shared" ref="AF847" si="2524">AF846</f>
        <v>0</v>
      </c>
      <c r="AG847" s="411">
        <f t="shared" ref="AG847" si="2525">AG846</f>
        <v>0</v>
      </c>
      <c r="AH847" s="411">
        <f t="shared" ref="AH847" si="2526">AH846</f>
        <v>0</v>
      </c>
      <c r="AI847" s="411">
        <f t="shared" ref="AI847" si="2527">AI846</f>
        <v>0</v>
      </c>
      <c r="AJ847" s="411">
        <f t="shared" ref="AJ847" si="2528">AJ846</f>
        <v>0</v>
      </c>
      <c r="AK847" s="411">
        <f t="shared" ref="AK847" si="2529">AK846</f>
        <v>0</v>
      </c>
      <c r="AL847" s="411">
        <f t="shared" ref="AL847" si="2530">AL846</f>
        <v>0</v>
      </c>
      <c r="AM847" s="306"/>
    </row>
    <row r="848" spans="1:39"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32"/>
      <c r="B849" s="288" t="s">
        <v>501</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32"/>
      <c r="B851" s="294" t="s">
        <v>343</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31">Z850</f>
        <v>0</v>
      </c>
      <c r="AA851" s="411">
        <f t="shared" ref="AA851" si="2532">AA850</f>
        <v>0</v>
      </c>
      <c r="AB851" s="411">
        <f t="shared" ref="AB851" si="2533">AB850</f>
        <v>0</v>
      </c>
      <c r="AC851" s="411">
        <f t="shared" ref="AC851" si="2534">AC850</f>
        <v>0</v>
      </c>
      <c r="AD851" s="411">
        <f t="shared" ref="AD851" si="2535">AD850</f>
        <v>0</v>
      </c>
      <c r="AE851" s="411">
        <f t="shared" ref="AE851" si="2536">AE850</f>
        <v>0</v>
      </c>
      <c r="AF851" s="411">
        <f t="shared" ref="AF851" si="2537">AF850</f>
        <v>0</v>
      </c>
      <c r="AG851" s="411">
        <f t="shared" ref="AG851" si="2538">AG850</f>
        <v>0</v>
      </c>
      <c r="AH851" s="411">
        <f t="shared" ref="AH851" si="2539">AH850</f>
        <v>0</v>
      </c>
      <c r="AI851" s="411">
        <f t="shared" ref="AI851" si="2540">AI850</f>
        <v>0</v>
      </c>
      <c r="AJ851" s="411">
        <f t="shared" ref="AJ851" si="2541">AJ850</f>
        <v>0</v>
      </c>
      <c r="AK851" s="411">
        <f t="shared" ref="AK851" si="2542">AK850</f>
        <v>0</v>
      </c>
      <c r="AL851" s="411">
        <f t="shared" ref="AL851" si="2543">AL850</f>
        <v>0</v>
      </c>
      <c r="AM851" s="306"/>
    </row>
    <row r="852" spans="1:39"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343</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4">Z853</f>
        <v>0</v>
      </c>
      <c r="AA854" s="411">
        <f t="shared" ref="AA854" si="2545">AA853</f>
        <v>0</v>
      </c>
      <c r="AB854" s="411">
        <f t="shared" ref="AB854" si="2546">AB853</f>
        <v>0</v>
      </c>
      <c r="AC854" s="411">
        <f t="shared" ref="AC854" si="2547">AC853</f>
        <v>0</v>
      </c>
      <c r="AD854" s="411">
        <f t="shared" ref="AD854" si="2548">AD853</f>
        <v>0</v>
      </c>
      <c r="AE854" s="411">
        <f t="shared" ref="AE854" si="2549">AE853</f>
        <v>0</v>
      </c>
      <c r="AF854" s="411">
        <f t="shared" ref="AF854" si="2550">AF853</f>
        <v>0</v>
      </c>
      <c r="AG854" s="411">
        <f t="shared" ref="AG854" si="2551">AG853</f>
        <v>0</v>
      </c>
      <c r="AH854" s="411">
        <f t="shared" ref="AH854" si="2552">AH853</f>
        <v>0</v>
      </c>
      <c r="AI854" s="411">
        <f t="shared" ref="AI854" si="2553">AI853</f>
        <v>0</v>
      </c>
      <c r="AJ854" s="411">
        <f t="shared" ref="AJ854" si="2554">AJ853</f>
        <v>0</v>
      </c>
      <c r="AK854" s="411">
        <f t="shared" ref="AK854" si="2555">AK853</f>
        <v>0</v>
      </c>
      <c r="AL854" s="411">
        <f t="shared" ref="AL854" si="2556">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343</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7">Z856</f>
        <v>0</v>
      </c>
      <c r="AA857" s="411">
        <f t="shared" ref="AA857" si="2558">AA856</f>
        <v>0</v>
      </c>
      <c r="AB857" s="411">
        <f t="shared" ref="AB857" si="2559">AB856</f>
        <v>0</v>
      </c>
      <c r="AC857" s="411">
        <f t="shared" ref="AC857" si="2560">AC856</f>
        <v>0</v>
      </c>
      <c r="AD857" s="411">
        <f t="shared" ref="AD857" si="2561">AD856</f>
        <v>0</v>
      </c>
      <c r="AE857" s="411">
        <f t="shared" ref="AE857" si="2562">AE856</f>
        <v>0</v>
      </c>
      <c r="AF857" s="411">
        <f t="shared" ref="AF857" si="2563">AF856</f>
        <v>0</v>
      </c>
      <c r="AG857" s="411">
        <f t="shared" ref="AG857" si="2564">AG856</f>
        <v>0</v>
      </c>
      <c r="AH857" s="411">
        <f t="shared" ref="AH857" si="2565">AH856</f>
        <v>0</v>
      </c>
      <c r="AI857" s="411">
        <f t="shared" ref="AI857" si="2566">AI856</f>
        <v>0</v>
      </c>
      <c r="AJ857" s="411">
        <f t="shared" ref="AJ857" si="2567">AJ856</f>
        <v>0</v>
      </c>
      <c r="AK857" s="411">
        <f t="shared" ref="AK857" si="2568">AK856</f>
        <v>0</v>
      </c>
      <c r="AL857" s="411">
        <f t="shared" ref="AL857" si="2569">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343</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70">Z859</f>
        <v>0</v>
      </c>
      <c r="AA860" s="411">
        <f t="shared" ref="AA860" si="2571">AA859</f>
        <v>0</v>
      </c>
      <c r="AB860" s="411">
        <f t="shared" ref="AB860" si="2572">AB859</f>
        <v>0</v>
      </c>
      <c r="AC860" s="411">
        <f t="shared" ref="AC860" si="2573">AC859</f>
        <v>0</v>
      </c>
      <c r="AD860" s="411">
        <f t="shared" ref="AD860" si="2574">AD859</f>
        <v>0</v>
      </c>
      <c r="AE860" s="411">
        <f t="shared" ref="AE860" si="2575">AE859</f>
        <v>0</v>
      </c>
      <c r="AF860" s="411">
        <f t="shared" ref="AF860" si="2576">AF859</f>
        <v>0</v>
      </c>
      <c r="AG860" s="411">
        <f t="shared" ref="AG860" si="2577">AG859</f>
        <v>0</v>
      </c>
      <c r="AH860" s="411">
        <f t="shared" ref="AH860" si="2578">AH859</f>
        <v>0</v>
      </c>
      <c r="AI860" s="411">
        <f t="shared" ref="AI860" si="2579">AI859</f>
        <v>0</v>
      </c>
      <c r="AJ860" s="411">
        <f t="shared" ref="AJ860" si="2580">AJ859</f>
        <v>0</v>
      </c>
      <c r="AK860" s="411">
        <f t="shared" ref="AK860" si="2581">AK859</f>
        <v>0</v>
      </c>
      <c r="AL860" s="411">
        <f t="shared" ref="AL860" si="2582">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343</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3">Z862</f>
        <v>0</v>
      </c>
      <c r="AA863" s="411">
        <f t="shared" ref="AA863" si="2584">AA862</f>
        <v>0</v>
      </c>
      <c r="AB863" s="411">
        <f t="shared" ref="AB863" si="2585">AB862</f>
        <v>0</v>
      </c>
      <c r="AC863" s="411">
        <f t="shared" ref="AC863" si="2586">AC862</f>
        <v>0</v>
      </c>
      <c r="AD863" s="411">
        <f t="shared" ref="AD863" si="2587">AD862</f>
        <v>0</v>
      </c>
      <c r="AE863" s="411">
        <f t="shared" ref="AE863" si="2588">AE862</f>
        <v>0</v>
      </c>
      <c r="AF863" s="411">
        <f t="shared" ref="AF863" si="2589">AF862</f>
        <v>0</v>
      </c>
      <c r="AG863" s="411">
        <f t="shared" ref="AG863" si="2590">AG862</f>
        <v>0</v>
      </c>
      <c r="AH863" s="411">
        <f t="shared" ref="AH863" si="2591">AH862</f>
        <v>0</v>
      </c>
      <c r="AI863" s="411">
        <f t="shared" ref="AI863" si="2592">AI862</f>
        <v>0</v>
      </c>
      <c r="AJ863" s="411">
        <f t="shared" ref="AJ863" si="2593">AJ862</f>
        <v>0</v>
      </c>
      <c r="AK863" s="411">
        <f t="shared" ref="AK863" si="2594">AK862</f>
        <v>0</v>
      </c>
      <c r="AL863" s="411">
        <f t="shared" ref="AL863" si="2595">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343</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6">Z865</f>
        <v>0</v>
      </c>
      <c r="AA866" s="411">
        <f t="shared" ref="AA866" si="2597">AA865</f>
        <v>0</v>
      </c>
      <c r="AB866" s="411">
        <f t="shared" ref="AB866" si="2598">AB865</f>
        <v>0</v>
      </c>
      <c r="AC866" s="411">
        <f t="shared" ref="AC866" si="2599">AC865</f>
        <v>0</v>
      </c>
      <c r="AD866" s="411">
        <f t="shared" ref="AD866" si="2600">AD865</f>
        <v>0</v>
      </c>
      <c r="AE866" s="411">
        <f t="shared" ref="AE866" si="2601">AE865</f>
        <v>0</v>
      </c>
      <c r="AF866" s="411">
        <f t="shared" ref="AF866" si="2602">AF865</f>
        <v>0</v>
      </c>
      <c r="AG866" s="411">
        <f t="shared" ref="AG866" si="2603">AG865</f>
        <v>0</v>
      </c>
      <c r="AH866" s="411">
        <f t="shared" ref="AH866" si="2604">AH865</f>
        <v>0</v>
      </c>
      <c r="AI866" s="411">
        <f t="shared" ref="AI866" si="2605">AI865</f>
        <v>0</v>
      </c>
      <c r="AJ866" s="411">
        <f t="shared" ref="AJ866" si="2606">AJ865</f>
        <v>0</v>
      </c>
      <c r="AK866" s="411">
        <f t="shared" ref="AK866" si="2607">AK865</f>
        <v>0</v>
      </c>
      <c r="AL866" s="411">
        <f t="shared" ref="AL866" si="2608">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343</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9">Z868</f>
        <v>0</v>
      </c>
      <c r="AA869" s="411">
        <f t="shared" ref="AA869" si="2610">AA868</f>
        <v>0</v>
      </c>
      <c r="AB869" s="411">
        <f t="shared" ref="AB869" si="2611">AB868</f>
        <v>0</v>
      </c>
      <c r="AC869" s="411">
        <f t="shared" ref="AC869" si="2612">AC868</f>
        <v>0</v>
      </c>
      <c r="AD869" s="411">
        <f t="shared" ref="AD869" si="2613">AD868</f>
        <v>0</v>
      </c>
      <c r="AE869" s="411">
        <f t="shared" ref="AE869" si="2614">AE868</f>
        <v>0</v>
      </c>
      <c r="AF869" s="411">
        <f t="shared" ref="AF869" si="2615">AF868</f>
        <v>0</v>
      </c>
      <c r="AG869" s="411">
        <f t="shared" ref="AG869" si="2616">AG868</f>
        <v>0</v>
      </c>
      <c r="AH869" s="411">
        <f t="shared" ref="AH869" si="2617">AH868</f>
        <v>0</v>
      </c>
      <c r="AI869" s="411">
        <f t="shared" ref="AI869" si="2618">AI868</f>
        <v>0</v>
      </c>
      <c r="AJ869" s="411">
        <f t="shared" ref="AJ869" si="2619">AJ868</f>
        <v>0</v>
      </c>
      <c r="AK869" s="411">
        <f t="shared" ref="AK869" si="2620">AK868</f>
        <v>0</v>
      </c>
      <c r="AL869" s="411">
        <f t="shared" ref="AL869" si="2621">AL868</f>
        <v>0</v>
      </c>
      <c r="AM869" s="306"/>
    </row>
    <row r="870" spans="1:39"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343</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22">Z871</f>
        <v>0</v>
      </c>
      <c r="AA872" s="411">
        <f t="shared" ref="AA872" si="2623">AA871</f>
        <v>0</v>
      </c>
      <c r="AB872" s="411">
        <f t="shared" ref="AB872" si="2624">AB871</f>
        <v>0</v>
      </c>
      <c r="AC872" s="411">
        <f t="shared" ref="AC872" si="2625">AC871</f>
        <v>0</v>
      </c>
      <c r="AD872" s="411">
        <f t="shared" ref="AD872" si="2626">AD871</f>
        <v>0</v>
      </c>
      <c r="AE872" s="411">
        <f t="shared" ref="AE872" si="2627">AE871</f>
        <v>0</v>
      </c>
      <c r="AF872" s="411">
        <f t="shared" ref="AF872" si="2628">AF871</f>
        <v>0</v>
      </c>
      <c r="AG872" s="411">
        <f t="shared" ref="AG872" si="2629">AG871</f>
        <v>0</v>
      </c>
      <c r="AH872" s="411">
        <f t="shared" ref="AH872" si="2630">AH871</f>
        <v>0</v>
      </c>
      <c r="AI872" s="411">
        <f t="shared" ref="AI872" si="2631">AI871</f>
        <v>0</v>
      </c>
      <c r="AJ872" s="411">
        <f t="shared" ref="AJ872" si="2632">AJ871</f>
        <v>0</v>
      </c>
      <c r="AK872" s="411">
        <f t="shared" ref="AK872" si="2633">AK871</f>
        <v>0</v>
      </c>
      <c r="AL872" s="411">
        <f>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32"/>
      <c r="B874" s="288" t="s">
        <v>502</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32"/>
      <c r="B876" s="294" t="s">
        <v>343</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4">Z875</f>
        <v>0</v>
      </c>
      <c r="AA876" s="411">
        <f t="shared" ref="AA876" si="2635">AA875</f>
        <v>0</v>
      </c>
      <c r="AB876" s="411">
        <f t="shared" ref="AB876" si="2636">AB875</f>
        <v>0</v>
      </c>
      <c r="AC876" s="411">
        <f t="shared" ref="AC876" si="2637">AC875</f>
        <v>0</v>
      </c>
      <c r="AD876" s="411">
        <f t="shared" ref="AD876" si="2638">AD875</f>
        <v>0</v>
      </c>
      <c r="AE876" s="411">
        <f t="shared" ref="AE876" si="2639">AE875</f>
        <v>0</v>
      </c>
      <c r="AF876" s="411">
        <f t="shared" ref="AF876" si="2640">AF875</f>
        <v>0</v>
      </c>
      <c r="AG876" s="411">
        <f t="shared" ref="AG876" si="2641">AG875</f>
        <v>0</v>
      </c>
      <c r="AH876" s="411">
        <f t="shared" ref="AH876" si="2642">AH875</f>
        <v>0</v>
      </c>
      <c r="AI876" s="411">
        <f t="shared" ref="AI876" si="2643">AI875</f>
        <v>0</v>
      </c>
      <c r="AJ876" s="411">
        <f t="shared" ref="AJ876" si="2644">AJ875</f>
        <v>0</v>
      </c>
      <c r="AK876" s="411">
        <f t="shared" ref="AK876" si="2645">AK875</f>
        <v>0</v>
      </c>
      <c r="AL876" s="411">
        <f t="shared" ref="AL876" si="2646">AL875</f>
        <v>0</v>
      </c>
      <c r="AM876" s="306"/>
    </row>
    <row r="877" spans="1:39"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343</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7">Z878</f>
        <v>0</v>
      </c>
      <c r="AA879" s="411">
        <f t="shared" ref="AA879" si="2648">AA878</f>
        <v>0</v>
      </c>
      <c r="AB879" s="411">
        <f t="shared" ref="AB879" si="2649">AB878</f>
        <v>0</v>
      </c>
      <c r="AC879" s="411">
        <f t="shared" ref="AC879" si="2650">AC878</f>
        <v>0</v>
      </c>
      <c r="AD879" s="411">
        <f t="shared" ref="AD879" si="2651">AD878</f>
        <v>0</v>
      </c>
      <c r="AE879" s="411">
        <f t="shared" ref="AE879" si="2652">AE878</f>
        <v>0</v>
      </c>
      <c r="AF879" s="411">
        <f t="shared" ref="AF879" si="2653">AF878</f>
        <v>0</v>
      </c>
      <c r="AG879" s="411">
        <f t="shared" ref="AG879" si="2654">AG878</f>
        <v>0</v>
      </c>
      <c r="AH879" s="411">
        <f t="shared" ref="AH879" si="2655">AH878</f>
        <v>0</v>
      </c>
      <c r="AI879" s="411">
        <f t="shared" ref="AI879" si="2656">AI878</f>
        <v>0</v>
      </c>
      <c r="AJ879" s="411">
        <f t="shared" ref="AJ879" si="2657">AJ878</f>
        <v>0</v>
      </c>
      <c r="AK879" s="411">
        <f t="shared" ref="AK879" si="2658">AK878</f>
        <v>0</v>
      </c>
      <c r="AL879" s="411">
        <f t="shared" ref="AL879" si="2659">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343</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60">Z881</f>
        <v>0</v>
      </c>
      <c r="AA882" s="411">
        <f t="shared" ref="AA882" si="2661">AA881</f>
        <v>0</v>
      </c>
      <c r="AB882" s="411">
        <f t="shared" ref="AB882" si="2662">AB881</f>
        <v>0</v>
      </c>
      <c r="AC882" s="411">
        <f t="shared" ref="AC882" si="2663">AC881</f>
        <v>0</v>
      </c>
      <c r="AD882" s="411">
        <f t="shared" ref="AD882" si="2664">AD881</f>
        <v>0</v>
      </c>
      <c r="AE882" s="411">
        <f t="shared" ref="AE882" si="2665">AE881</f>
        <v>0</v>
      </c>
      <c r="AF882" s="411">
        <f t="shared" ref="AF882" si="2666">AF881</f>
        <v>0</v>
      </c>
      <c r="AG882" s="411">
        <f t="shared" ref="AG882" si="2667">AG881</f>
        <v>0</v>
      </c>
      <c r="AH882" s="411">
        <f t="shared" ref="AH882" si="2668">AH881</f>
        <v>0</v>
      </c>
      <c r="AI882" s="411">
        <f t="shared" ref="AI882" si="2669">AI881</f>
        <v>0</v>
      </c>
      <c r="AJ882" s="411">
        <f t="shared" ref="AJ882" si="2670">AJ881</f>
        <v>0</v>
      </c>
      <c r="AK882" s="411">
        <f t="shared" ref="AK882" si="2671">AK881</f>
        <v>0</v>
      </c>
      <c r="AL882" s="411">
        <f t="shared" ref="AL882" si="2672">AL881</f>
        <v>0</v>
      </c>
      <c r="AM882" s="306"/>
    </row>
    <row r="883" spans="1:39"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32"/>
      <c r="B884" s="288" t="s">
        <v>503</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32"/>
      <c r="B886" s="294" t="s">
        <v>343</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3">Z885</f>
        <v>0</v>
      </c>
      <c r="AA886" s="411">
        <f t="shared" ref="AA886" si="2674">AA885</f>
        <v>0</v>
      </c>
      <c r="AB886" s="411">
        <f t="shared" ref="AB886" si="2675">AB885</f>
        <v>0</v>
      </c>
      <c r="AC886" s="411">
        <f t="shared" ref="AC886" si="2676">AC885</f>
        <v>0</v>
      </c>
      <c r="AD886" s="411">
        <f t="shared" ref="AD886" si="2677">AD885</f>
        <v>0</v>
      </c>
      <c r="AE886" s="411">
        <f t="shared" ref="AE886" si="2678">AE885</f>
        <v>0</v>
      </c>
      <c r="AF886" s="411">
        <f t="shared" ref="AF886" si="2679">AF885</f>
        <v>0</v>
      </c>
      <c r="AG886" s="411">
        <f t="shared" ref="AG886" si="2680">AG885</f>
        <v>0</v>
      </c>
      <c r="AH886" s="411">
        <f t="shared" ref="AH886" si="2681">AH885</f>
        <v>0</v>
      </c>
      <c r="AI886" s="411">
        <f t="shared" ref="AI886" si="2682">AI885</f>
        <v>0</v>
      </c>
      <c r="AJ886" s="411">
        <f t="shared" ref="AJ886" si="2683">AJ885</f>
        <v>0</v>
      </c>
      <c r="AK886" s="411">
        <f t="shared" ref="AK886" si="2684">AK885</f>
        <v>0</v>
      </c>
      <c r="AL886" s="411">
        <f t="shared" ref="AL886" si="2685">AL885</f>
        <v>0</v>
      </c>
      <c r="AM886" s="306"/>
    </row>
    <row r="887" spans="1:39"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343</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6">Z888</f>
        <v>0</v>
      </c>
      <c r="AA889" s="411">
        <f t="shared" ref="AA889" si="2687">AA888</f>
        <v>0</v>
      </c>
      <c r="AB889" s="411">
        <f t="shared" ref="AB889" si="2688">AB888</f>
        <v>0</v>
      </c>
      <c r="AC889" s="411">
        <f t="shared" ref="AC889" si="2689">AC888</f>
        <v>0</v>
      </c>
      <c r="AD889" s="411">
        <f t="shared" ref="AD889" si="2690">AD888</f>
        <v>0</v>
      </c>
      <c r="AE889" s="411">
        <f t="shared" ref="AE889" si="2691">AE888</f>
        <v>0</v>
      </c>
      <c r="AF889" s="411">
        <f t="shared" ref="AF889" si="2692">AF888</f>
        <v>0</v>
      </c>
      <c r="AG889" s="411">
        <f t="shared" ref="AG889" si="2693">AG888</f>
        <v>0</v>
      </c>
      <c r="AH889" s="411">
        <f t="shared" ref="AH889" si="2694">AH888</f>
        <v>0</v>
      </c>
      <c r="AI889" s="411">
        <f t="shared" ref="AI889" si="2695">AI888</f>
        <v>0</v>
      </c>
      <c r="AJ889" s="411">
        <f t="shared" ref="AJ889" si="2696">AJ888</f>
        <v>0</v>
      </c>
      <c r="AK889" s="411">
        <f t="shared" ref="AK889" si="2697">AK888</f>
        <v>0</v>
      </c>
      <c r="AL889" s="411">
        <f t="shared" ref="AL889" si="2698">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343</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9">Z891</f>
        <v>0</v>
      </c>
      <c r="AA892" s="411">
        <f t="shared" ref="AA892" si="2700">AA891</f>
        <v>0</v>
      </c>
      <c r="AB892" s="411">
        <f t="shared" ref="AB892" si="2701">AB891</f>
        <v>0</v>
      </c>
      <c r="AC892" s="411">
        <f t="shared" ref="AC892" si="2702">AC891</f>
        <v>0</v>
      </c>
      <c r="AD892" s="411">
        <f t="shared" ref="AD892" si="2703">AD891</f>
        <v>0</v>
      </c>
      <c r="AE892" s="411">
        <f t="shared" ref="AE892" si="2704">AE891</f>
        <v>0</v>
      </c>
      <c r="AF892" s="411">
        <f t="shared" ref="AF892" si="2705">AF891</f>
        <v>0</v>
      </c>
      <c r="AG892" s="411">
        <f t="shared" ref="AG892" si="2706">AG891</f>
        <v>0</v>
      </c>
      <c r="AH892" s="411">
        <f t="shared" ref="AH892" si="2707">AH891</f>
        <v>0</v>
      </c>
      <c r="AI892" s="411">
        <f t="shared" ref="AI892" si="2708">AI891</f>
        <v>0</v>
      </c>
      <c r="AJ892" s="411">
        <f t="shared" ref="AJ892" si="2709">AJ891</f>
        <v>0</v>
      </c>
      <c r="AK892" s="411">
        <f t="shared" ref="AK892" si="2710">AK891</f>
        <v>0</v>
      </c>
      <c r="AL892" s="411">
        <f t="shared" ref="AL892" si="2711">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343</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12">Z894</f>
        <v>0</v>
      </c>
      <c r="AA895" s="411">
        <f t="shared" ref="AA895" si="2713">AA894</f>
        <v>0</v>
      </c>
      <c r="AB895" s="411">
        <f t="shared" ref="AB895" si="2714">AB894</f>
        <v>0</v>
      </c>
      <c r="AC895" s="411">
        <f t="shared" ref="AC895" si="2715">AC894</f>
        <v>0</v>
      </c>
      <c r="AD895" s="411">
        <f t="shared" ref="AD895" si="2716">AD894</f>
        <v>0</v>
      </c>
      <c r="AE895" s="411">
        <f t="shared" ref="AE895" si="2717">AE894</f>
        <v>0</v>
      </c>
      <c r="AF895" s="411">
        <f t="shared" ref="AF895" si="2718">AF894</f>
        <v>0</v>
      </c>
      <c r="AG895" s="411">
        <f t="shared" ref="AG895" si="2719">AG894</f>
        <v>0</v>
      </c>
      <c r="AH895" s="411">
        <f t="shared" ref="AH895" si="2720">AH894</f>
        <v>0</v>
      </c>
      <c r="AI895" s="411">
        <f t="shared" ref="AI895" si="2721">AI894</f>
        <v>0</v>
      </c>
      <c r="AJ895" s="411">
        <f t="shared" ref="AJ895" si="2722">AJ894</f>
        <v>0</v>
      </c>
      <c r="AK895" s="411">
        <f t="shared" ref="AK895" si="2723">AK894</f>
        <v>0</v>
      </c>
      <c r="AL895" s="411">
        <f t="shared" ref="AL895" si="2724">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343</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5">Z897</f>
        <v>0</v>
      </c>
      <c r="AA898" s="411">
        <f t="shared" ref="AA898" si="2726">AA897</f>
        <v>0</v>
      </c>
      <c r="AB898" s="411">
        <f t="shared" ref="AB898" si="2727">AB897</f>
        <v>0</v>
      </c>
      <c r="AC898" s="411">
        <f t="shared" ref="AC898" si="2728">AC897</f>
        <v>0</v>
      </c>
      <c r="AD898" s="411">
        <f t="shared" ref="AD898" si="2729">AD897</f>
        <v>0</v>
      </c>
      <c r="AE898" s="411">
        <f t="shared" ref="AE898" si="2730">AE897</f>
        <v>0</v>
      </c>
      <c r="AF898" s="411">
        <f t="shared" ref="AF898" si="2731">AF897</f>
        <v>0</v>
      </c>
      <c r="AG898" s="411">
        <f t="shared" ref="AG898" si="2732">AG897</f>
        <v>0</v>
      </c>
      <c r="AH898" s="411">
        <f t="shared" ref="AH898" si="2733">AH897</f>
        <v>0</v>
      </c>
      <c r="AI898" s="411">
        <f t="shared" ref="AI898" si="2734">AI897</f>
        <v>0</v>
      </c>
      <c r="AJ898" s="411">
        <f t="shared" ref="AJ898" si="2735">AJ897</f>
        <v>0</v>
      </c>
      <c r="AK898" s="411">
        <f t="shared" ref="AK898" si="2736">AK897</f>
        <v>0</v>
      </c>
      <c r="AL898" s="411">
        <f t="shared" ref="AL898" si="2737">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343</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8">Z900</f>
        <v>0</v>
      </c>
      <c r="AA901" s="411">
        <f t="shared" ref="AA901" si="2739">AA900</f>
        <v>0</v>
      </c>
      <c r="AB901" s="411">
        <f t="shared" ref="AB901" si="2740">AB900</f>
        <v>0</v>
      </c>
      <c r="AC901" s="411">
        <f t="shared" ref="AC901" si="2741">AC900</f>
        <v>0</v>
      </c>
      <c r="AD901" s="411">
        <f t="shared" ref="AD901" si="2742">AD900</f>
        <v>0</v>
      </c>
      <c r="AE901" s="411">
        <f t="shared" ref="AE901" si="2743">AE900</f>
        <v>0</v>
      </c>
      <c r="AF901" s="411">
        <f t="shared" ref="AF901" si="2744">AF900</f>
        <v>0</v>
      </c>
      <c r="AG901" s="411">
        <f t="shared" ref="AG901" si="2745">AG900</f>
        <v>0</v>
      </c>
      <c r="AH901" s="411">
        <f t="shared" ref="AH901" si="2746">AH900</f>
        <v>0</v>
      </c>
      <c r="AI901" s="411">
        <f t="shared" ref="AI901" si="2747">AI900</f>
        <v>0</v>
      </c>
      <c r="AJ901" s="411">
        <f t="shared" ref="AJ901" si="2748">AJ900</f>
        <v>0</v>
      </c>
      <c r="AK901" s="411">
        <f t="shared" ref="AK901" si="2749">AK900</f>
        <v>0</v>
      </c>
      <c r="AL901" s="411">
        <f t="shared" ref="AL901" si="2750">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343</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51">Z903</f>
        <v>0</v>
      </c>
      <c r="AA904" s="411">
        <f t="shared" ref="AA904" si="2752">AA903</f>
        <v>0</v>
      </c>
      <c r="AB904" s="411">
        <f t="shared" ref="AB904" si="2753">AB903</f>
        <v>0</v>
      </c>
      <c r="AC904" s="411">
        <f t="shared" ref="AC904" si="2754">AC903</f>
        <v>0</v>
      </c>
      <c r="AD904" s="411">
        <f t="shared" ref="AD904" si="2755">AD903</f>
        <v>0</v>
      </c>
      <c r="AE904" s="411">
        <f t="shared" ref="AE904" si="2756">AE903</f>
        <v>0</v>
      </c>
      <c r="AF904" s="411">
        <f t="shared" ref="AF904" si="2757">AF903</f>
        <v>0</v>
      </c>
      <c r="AG904" s="411">
        <f t="shared" ref="AG904" si="2758">AG903</f>
        <v>0</v>
      </c>
      <c r="AH904" s="411">
        <f t="shared" ref="AH904" si="2759">AH903</f>
        <v>0</v>
      </c>
      <c r="AI904" s="411">
        <f t="shared" ref="AI904" si="2760">AI903</f>
        <v>0</v>
      </c>
      <c r="AJ904" s="411">
        <f t="shared" ref="AJ904" si="2761">AJ903</f>
        <v>0</v>
      </c>
      <c r="AK904" s="411">
        <f t="shared" ref="AK904" si="2762">AK903</f>
        <v>0</v>
      </c>
      <c r="AL904" s="411">
        <f t="shared" ref="AL904" si="2763">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343</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4">Z906</f>
        <v>0</v>
      </c>
      <c r="AA907" s="411">
        <f t="shared" ref="AA907" si="2765">AA906</f>
        <v>0</v>
      </c>
      <c r="AB907" s="411">
        <f t="shared" ref="AB907" si="2766">AB906</f>
        <v>0</v>
      </c>
      <c r="AC907" s="411">
        <f t="shared" ref="AC907" si="2767">AC906</f>
        <v>0</v>
      </c>
      <c r="AD907" s="411">
        <f t="shared" ref="AD907" si="2768">AD906</f>
        <v>0</v>
      </c>
      <c r="AE907" s="411">
        <f t="shared" ref="AE907" si="2769">AE906</f>
        <v>0</v>
      </c>
      <c r="AF907" s="411">
        <f t="shared" ref="AF907" si="2770">AF906</f>
        <v>0</v>
      </c>
      <c r="AG907" s="411">
        <f t="shared" ref="AG907" si="2771">AG906</f>
        <v>0</v>
      </c>
      <c r="AH907" s="411">
        <f t="shared" ref="AH907" si="2772">AH906</f>
        <v>0</v>
      </c>
      <c r="AI907" s="411">
        <f t="shared" ref="AI907" si="2773">AI906</f>
        <v>0</v>
      </c>
      <c r="AJ907" s="411">
        <f t="shared" ref="AJ907" si="2774">AJ906</f>
        <v>0</v>
      </c>
      <c r="AK907" s="411">
        <f t="shared" ref="AK907" si="2775">AK906</f>
        <v>0</v>
      </c>
      <c r="AL907" s="411">
        <f t="shared" ref="AL907" si="2776">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343</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7">Z909</f>
        <v>0</v>
      </c>
      <c r="AA910" s="411">
        <f t="shared" ref="AA910" si="2778">AA909</f>
        <v>0</v>
      </c>
      <c r="AB910" s="411">
        <f t="shared" ref="AB910" si="2779">AB909</f>
        <v>0</v>
      </c>
      <c r="AC910" s="411">
        <f t="shared" ref="AC910" si="2780">AC909</f>
        <v>0</v>
      </c>
      <c r="AD910" s="411">
        <f t="shared" ref="AD910" si="2781">AD909</f>
        <v>0</v>
      </c>
      <c r="AE910" s="411">
        <f t="shared" ref="AE910" si="2782">AE909</f>
        <v>0</v>
      </c>
      <c r="AF910" s="411">
        <f t="shared" ref="AF910" si="2783">AF909</f>
        <v>0</v>
      </c>
      <c r="AG910" s="411">
        <f t="shared" ref="AG910" si="2784">AG909</f>
        <v>0</v>
      </c>
      <c r="AH910" s="411">
        <f t="shared" ref="AH910" si="2785">AH909</f>
        <v>0</v>
      </c>
      <c r="AI910" s="411">
        <f t="shared" ref="AI910" si="2786">AI909</f>
        <v>0</v>
      </c>
      <c r="AJ910" s="411">
        <f t="shared" ref="AJ910" si="2787">AJ909</f>
        <v>0</v>
      </c>
      <c r="AK910" s="411">
        <f t="shared" ref="AK910" si="2788">AK909</f>
        <v>0</v>
      </c>
      <c r="AL910" s="411">
        <f t="shared" ref="AL910" si="2789">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343</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90">Z912</f>
        <v>0</v>
      </c>
      <c r="AA913" s="411">
        <f t="shared" ref="AA913" si="2791">AA912</f>
        <v>0</v>
      </c>
      <c r="AB913" s="411">
        <f t="shared" ref="AB913" si="2792">AB912</f>
        <v>0</v>
      </c>
      <c r="AC913" s="411">
        <f t="shared" ref="AC913" si="2793">AC912</f>
        <v>0</v>
      </c>
      <c r="AD913" s="411">
        <f t="shared" ref="AD913" si="2794">AD912</f>
        <v>0</v>
      </c>
      <c r="AE913" s="411">
        <f t="shared" ref="AE913" si="2795">AE912</f>
        <v>0</v>
      </c>
      <c r="AF913" s="411">
        <f t="shared" ref="AF913" si="2796">AF912</f>
        <v>0</v>
      </c>
      <c r="AG913" s="411">
        <f t="shared" ref="AG913" si="2797">AG912</f>
        <v>0</v>
      </c>
      <c r="AH913" s="411">
        <f t="shared" ref="AH913" si="2798">AH912</f>
        <v>0</v>
      </c>
      <c r="AI913" s="411">
        <f t="shared" ref="AI913" si="2799">AI912</f>
        <v>0</v>
      </c>
      <c r="AJ913" s="411">
        <f t="shared" ref="AJ913" si="2800">AJ912</f>
        <v>0</v>
      </c>
      <c r="AK913" s="411">
        <f t="shared" ref="AK913" si="2801">AK912</f>
        <v>0</v>
      </c>
      <c r="AL913" s="411">
        <f t="shared" ref="AL913" si="2802">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343</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3">Z915</f>
        <v>0</v>
      </c>
      <c r="AA916" s="411">
        <f t="shared" ref="AA916" si="2804">AA915</f>
        <v>0</v>
      </c>
      <c r="AB916" s="411">
        <f t="shared" ref="AB916" si="2805">AB915</f>
        <v>0</v>
      </c>
      <c r="AC916" s="411">
        <f t="shared" ref="AC916" si="2806">AC915</f>
        <v>0</v>
      </c>
      <c r="AD916" s="411">
        <f t="shared" ref="AD916" si="2807">AD915</f>
        <v>0</v>
      </c>
      <c r="AE916" s="411">
        <f t="shared" ref="AE916" si="2808">AE915</f>
        <v>0</v>
      </c>
      <c r="AF916" s="411">
        <f t="shared" ref="AF916" si="2809">AF915</f>
        <v>0</v>
      </c>
      <c r="AG916" s="411">
        <f t="shared" ref="AG916" si="2810">AG915</f>
        <v>0</v>
      </c>
      <c r="AH916" s="411">
        <f t="shared" ref="AH916" si="2811">AH915</f>
        <v>0</v>
      </c>
      <c r="AI916" s="411">
        <f t="shared" ref="AI916" si="2812">AI915</f>
        <v>0</v>
      </c>
      <c r="AJ916" s="411">
        <f t="shared" ref="AJ916" si="2813">AJ915</f>
        <v>0</v>
      </c>
      <c r="AK916" s="411">
        <f t="shared" ref="AK916" si="2814">AK915</f>
        <v>0</v>
      </c>
      <c r="AL916" s="411">
        <f t="shared" ref="AL916" si="2815">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343</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6">Z918</f>
        <v>0</v>
      </c>
      <c r="AA919" s="411">
        <f t="shared" ref="AA919" si="2817">AA918</f>
        <v>0</v>
      </c>
      <c r="AB919" s="411">
        <f t="shared" ref="AB919" si="2818">AB918</f>
        <v>0</v>
      </c>
      <c r="AC919" s="411">
        <f t="shared" ref="AC919" si="2819">AC918</f>
        <v>0</v>
      </c>
      <c r="AD919" s="411">
        <f t="shared" ref="AD919" si="2820">AD918</f>
        <v>0</v>
      </c>
      <c r="AE919" s="411">
        <f t="shared" ref="AE919" si="2821">AE918</f>
        <v>0</v>
      </c>
      <c r="AF919" s="411">
        <f t="shared" ref="AF919" si="2822">AF918</f>
        <v>0</v>
      </c>
      <c r="AG919" s="411">
        <f t="shared" ref="AG919" si="2823">AG918</f>
        <v>0</v>
      </c>
      <c r="AH919" s="411">
        <f t="shared" ref="AH919" si="2824">AH918</f>
        <v>0</v>
      </c>
      <c r="AI919" s="411">
        <f t="shared" ref="AI919" si="2825">AI918</f>
        <v>0</v>
      </c>
      <c r="AJ919" s="411">
        <f t="shared" ref="AJ919" si="2826">AJ918</f>
        <v>0</v>
      </c>
      <c r="AK919" s="411">
        <f t="shared" ref="AK919" si="2827">AK918</f>
        <v>0</v>
      </c>
      <c r="AL919" s="411">
        <f t="shared" ref="AL919" si="2828">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343</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9">Z921</f>
        <v>0</v>
      </c>
      <c r="AA922" s="411">
        <f t="shared" ref="AA922" si="2830">AA921</f>
        <v>0</v>
      </c>
      <c r="AB922" s="411">
        <f t="shared" ref="AB922" si="2831">AB921</f>
        <v>0</v>
      </c>
      <c r="AC922" s="411">
        <f t="shared" ref="AC922" si="2832">AC921</f>
        <v>0</v>
      </c>
      <c r="AD922" s="411">
        <f t="shared" ref="AD922" si="2833">AD921</f>
        <v>0</v>
      </c>
      <c r="AE922" s="411">
        <f t="shared" ref="AE922" si="2834">AE921</f>
        <v>0</v>
      </c>
      <c r="AF922" s="411">
        <f t="shared" ref="AF922" si="2835">AF921</f>
        <v>0</v>
      </c>
      <c r="AG922" s="411">
        <f t="shared" ref="AG922" si="2836">AG921</f>
        <v>0</v>
      </c>
      <c r="AH922" s="411">
        <f t="shared" ref="AH922" si="2837">AH921</f>
        <v>0</v>
      </c>
      <c r="AI922" s="411">
        <f t="shared" ref="AI922" si="2838">AI921</f>
        <v>0</v>
      </c>
      <c r="AJ922" s="411">
        <f t="shared" ref="AJ922" si="2839">AJ921</f>
        <v>0</v>
      </c>
      <c r="AK922" s="411">
        <f t="shared" ref="AK922" si="2840">AK921</f>
        <v>0</v>
      </c>
      <c r="AL922" s="411">
        <f t="shared" ref="AL922" si="2841">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343</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42">Z924</f>
        <v>0</v>
      </c>
      <c r="AA925" s="411">
        <f t="shared" ref="AA925" si="2843">AA924</f>
        <v>0</v>
      </c>
      <c r="AB925" s="411">
        <f t="shared" ref="AB925" si="2844">AB924</f>
        <v>0</v>
      </c>
      <c r="AC925" s="411">
        <f t="shared" ref="AC925" si="2845">AC924</f>
        <v>0</v>
      </c>
      <c r="AD925" s="411">
        <f t="shared" ref="AD925" si="2846">AD924</f>
        <v>0</v>
      </c>
      <c r="AE925" s="411">
        <f t="shared" ref="AE925" si="2847">AE924</f>
        <v>0</v>
      </c>
      <c r="AF925" s="411">
        <f t="shared" ref="AF925" si="2848">AF924</f>
        <v>0</v>
      </c>
      <c r="AG925" s="411">
        <f t="shared" ref="AG925" si="2849">AG924</f>
        <v>0</v>
      </c>
      <c r="AH925" s="411">
        <f t="shared" ref="AH925" si="2850">AH924</f>
        <v>0</v>
      </c>
      <c r="AI925" s="411">
        <f t="shared" ref="AI925" si="2851">AI924</f>
        <v>0</v>
      </c>
      <c r="AJ925" s="411">
        <f t="shared" ref="AJ925" si="2852">AJ924</f>
        <v>0</v>
      </c>
      <c r="AK925" s="411">
        <f t="shared" ref="AK925" si="2853">AK924</f>
        <v>0</v>
      </c>
      <c r="AL925" s="411">
        <f t="shared" ref="AL925" si="2854">AL924</f>
        <v>0</v>
      </c>
      <c r="AM925" s="306"/>
    </row>
    <row r="926" spans="1:39"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329</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330</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331</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3.2000000000000002E-3</v>
      </c>
      <c r="Z930" s="341">
        <f>HLOOKUP(Z$35,'3.  Distribution Rates'!$C$122:$P$133,11,FALSE)</f>
        <v>1.7899999999999999E-2</v>
      </c>
      <c r="AA930" s="341">
        <f>HLOOKUP(AA$35,'3.  Distribution Rates'!$C$122:$P$133,11,FALSE)</f>
        <v>3.9693999999999998</v>
      </c>
      <c r="AB930" s="341">
        <f>HLOOKUP(AB$35,'3.  Distribution Rates'!$C$122:$P$133,11,FALSE)</f>
        <v>1.47E-2</v>
      </c>
      <c r="AC930" s="341">
        <f>HLOOKUP(AC$35,'3.  Distribution Rates'!$C$122:$P$133,11,FALSE)</f>
        <v>20.5456</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332</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5">SUM(Y931:AL931)</f>
        <v>0</v>
      </c>
    </row>
    <row r="932" spans="2:39">
      <c r="B932" s="324" t="s">
        <v>333</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5"/>
        <v>0</v>
      </c>
    </row>
    <row r="933" spans="2:39">
      <c r="B933" s="324" t="s">
        <v>334</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5"/>
        <v>0</v>
      </c>
    </row>
    <row r="934" spans="2:39">
      <c r="B934" s="324" t="s">
        <v>335</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5"/>
        <v>0</v>
      </c>
    </row>
    <row r="935" spans="2:39">
      <c r="B935" s="324" t="s">
        <v>336</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6">Y211*Y930</f>
        <v>324.20480000000003</v>
      </c>
      <c r="Z935" s="378">
        <f t="shared" si="2856"/>
        <v>686.55449999999996</v>
      </c>
      <c r="AA935" s="378">
        <f t="shared" si="2856"/>
        <v>0</v>
      </c>
      <c r="AB935" s="378">
        <f t="shared" si="2856"/>
        <v>0</v>
      </c>
      <c r="AC935" s="378">
        <f t="shared" si="2856"/>
        <v>0</v>
      </c>
      <c r="AD935" s="378">
        <f t="shared" si="2856"/>
        <v>0</v>
      </c>
      <c r="AE935" s="378">
        <f t="shared" si="2856"/>
        <v>0</v>
      </c>
      <c r="AF935" s="378">
        <f t="shared" si="2856"/>
        <v>0</v>
      </c>
      <c r="AG935" s="378">
        <f t="shared" si="2856"/>
        <v>0</v>
      </c>
      <c r="AH935" s="378">
        <f t="shared" si="2856"/>
        <v>0</v>
      </c>
      <c r="AI935" s="378">
        <f t="shared" si="2856"/>
        <v>0</v>
      </c>
      <c r="AJ935" s="378">
        <f t="shared" si="2856"/>
        <v>0</v>
      </c>
      <c r="AK935" s="378">
        <f t="shared" si="2856"/>
        <v>0</v>
      </c>
      <c r="AL935" s="378">
        <f t="shared" si="2856"/>
        <v>0</v>
      </c>
      <c r="AM935" s="629">
        <f t="shared" si="2855"/>
        <v>1010.7592999999999</v>
      </c>
    </row>
    <row r="936" spans="2:39">
      <c r="B936" s="324" t="s">
        <v>337</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7">Y394*Y930</f>
        <v>1107.5264</v>
      </c>
      <c r="Z936" s="378">
        <f t="shared" si="2857"/>
        <v>7565.9362000000001</v>
      </c>
      <c r="AA936" s="378">
        <f t="shared" si="2857"/>
        <v>0</v>
      </c>
      <c r="AB936" s="378">
        <f t="shared" si="2857"/>
        <v>0</v>
      </c>
      <c r="AC936" s="378">
        <f t="shared" si="2857"/>
        <v>0</v>
      </c>
      <c r="AD936" s="378">
        <f t="shared" si="2857"/>
        <v>0</v>
      </c>
      <c r="AE936" s="378">
        <f t="shared" si="2857"/>
        <v>0</v>
      </c>
      <c r="AF936" s="378">
        <f t="shared" si="2857"/>
        <v>0</v>
      </c>
      <c r="AG936" s="378">
        <f t="shared" si="2857"/>
        <v>0</v>
      </c>
      <c r="AH936" s="378">
        <f t="shared" si="2857"/>
        <v>0</v>
      </c>
      <c r="AI936" s="378">
        <f t="shared" si="2857"/>
        <v>0</v>
      </c>
      <c r="AJ936" s="378">
        <f t="shared" si="2857"/>
        <v>0</v>
      </c>
      <c r="AK936" s="378">
        <f t="shared" si="2857"/>
        <v>0</v>
      </c>
      <c r="AL936" s="378">
        <f t="shared" si="2857"/>
        <v>0</v>
      </c>
      <c r="AM936" s="629">
        <f t="shared" si="2855"/>
        <v>8673.4626000000007</v>
      </c>
    </row>
    <row r="937" spans="2:39">
      <c r="B937" s="324" t="s">
        <v>338</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8">Y577*Y930</f>
        <v>1370.2592</v>
      </c>
      <c r="Z937" s="378">
        <f t="shared" si="2858"/>
        <v>806.80669999999998</v>
      </c>
      <c r="AA937" s="378">
        <f t="shared" si="2858"/>
        <v>0</v>
      </c>
      <c r="AB937" s="378">
        <f t="shared" si="2858"/>
        <v>0</v>
      </c>
      <c r="AC937" s="378">
        <f t="shared" si="2858"/>
        <v>0</v>
      </c>
      <c r="AD937" s="378">
        <f t="shared" si="2858"/>
        <v>0</v>
      </c>
      <c r="AE937" s="378">
        <f t="shared" si="2858"/>
        <v>0</v>
      </c>
      <c r="AF937" s="378">
        <f t="shared" si="2858"/>
        <v>0</v>
      </c>
      <c r="AG937" s="378">
        <f t="shared" si="2858"/>
        <v>0</v>
      </c>
      <c r="AH937" s="378">
        <f t="shared" si="2858"/>
        <v>0</v>
      </c>
      <c r="AI937" s="378">
        <f t="shared" si="2858"/>
        <v>0</v>
      </c>
      <c r="AJ937" s="378">
        <f t="shared" si="2858"/>
        <v>0</v>
      </c>
      <c r="AK937" s="378">
        <f t="shared" si="2858"/>
        <v>0</v>
      </c>
      <c r="AL937" s="378">
        <f t="shared" si="2858"/>
        <v>0</v>
      </c>
      <c r="AM937" s="629">
        <f t="shared" si="2855"/>
        <v>2177.0659000000001</v>
      </c>
    </row>
    <row r="938" spans="2:39">
      <c r="B938" s="324" t="s">
        <v>339</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9">Y760*Y930</f>
        <v>313.03433655749336</v>
      </c>
      <c r="Z938" s="378">
        <f t="shared" si="2859"/>
        <v>461.36021518450741</v>
      </c>
      <c r="AA938" s="378">
        <f t="shared" si="2859"/>
        <v>0</v>
      </c>
      <c r="AB938" s="378">
        <f t="shared" si="2859"/>
        <v>0</v>
      </c>
      <c r="AC938" s="378">
        <f t="shared" si="2859"/>
        <v>0</v>
      </c>
      <c r="AD938" s="378">
        <f t="shared" si="2859"/>
        <v>0</v>
      </c>
      <c r="AE938" s="378">
        <f t="shared" si="2859"/>
        <v>0</v>
      </c>
      <c r="AF938" s="378">
        <f t="shared" si="2859"/>
        <v>0</v>
      </c>
      <c r="AG938" s="378">
        <f t="shared" si="2859"/>
        <v>0</v>
      </c>
      <c r="AH938" s="378">
        <f t="shared" si="2859"/>
        <v>0</v>
      </c>
      <c r="AI938" s="378">
        <f t="shared" si="2859"/>
        <v>0</v>
      </c>
      <c r="AJ938" s="378">
        <f t="shared" si="2859"/>
        <v>0</v>
      </c>
      <c r="AK938" s="378">
        <f t="shared" si="2859"/>
        <v>0</v>
      </c>
      <c r="AL938" s="378">
        <f t="shared" si="2859"/>
        <v>0</v>
      </c>
      <c r="AM938" s="629">
        <f t="shared" si="2855"/>
        <v>774.39455174200077</v>
      </c>
    </row>
    <row r="939" spans="2:39">
      <c r="B939" s="324" t="s">
        <v>340</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60">Z927*Z930</f>
        <v>0</v>
      </c>
      <c r="AA939" s="378">
        <f t="shared" si="2860"/>
        <v>0</v>
      </c>
      <c r="AB939" s="378">
        <f t="shared" si="2860"/>
        <v>0</v>
      </c>
      <c r="AC939" s="378">
        <f t="shared" si="2860"/>
        <v>0</v>
      </c>
      <c r="AD939" s="378">
        <f t="shared" si="2860"/>
        <v>0</v>
      </c>
      <c r="AE939" s="378">
        <f t="shared" si="2860"/>
        <v>0</v>
      </c>
      <c r="AF939" s="378">
        <f t="shared" si="2860"/>
        <v>0</v>
      </c>
      <c r="AG939" s="378">
        <f t="shared" si="2860"/>
        <v>0</v>
      </c>
      <c r="AH939" s="378">
        <f t="shared" si="2860"/>
        <v>0</v>
      </c>
      <c r="AI939" s="378">
        <f t="shared" si="2860"/>
        <v>0</v>
      </c>
      <c r="AJ939" s="378">
        <f t="shared" si="2860"/>
        <v>0</v>
      </c>
      <c r="AK939" s="378">
        <f t="shared" si="2860"/>
        <v>0</v>
      </c>
      <c r="AL939" s="378">
        <f t="shared" si="2860"/>
        <v>0</v>
      </c>
      <c r="AM939" s="629">
        <f t="shared" si="2855"/>
        <v>0</v>
      </c>
    </row>
    <row r="940" spans="2:39" ht="15.75">
      <c r="B940" s="349" t="s">
        <v>344</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3115.0247365574933</v>
      </c>
      <c r="Z940" s="346">
        <f t="shared" ref="Z940:AE940" si="2861">SUM(Z931:Z939)</f>
        <v>9520.6576151845074</v>
      </c>
      <c r="AA940" s="346">
        <f t="shared" si="2861"/>
        <v>0</v>
      </c>
      <c r="AB940" s="346">
        <f t="shared" si="2861"/>
        <v>0</v>
      </c>
      <c r="AC940" s="346">
        <f t="shared" si="2861"/>
        <v>0</v>
      </c>
      <c r="AD940" s="346">
        <f t="shared" si="2861"/>
        <v>0</v>
      </c>
      <c r="AE940" s="346">
        <f t="shared" si="2861"/>
        <v>0</v>
      </c>
      <c r="AF940" s="346">
        <f>SUM(AF931:AF939)</f>
        <v>0</v>
      </c>
      <c r="AG940" s="346">
        <f t="shared" ref="AG940:AL940" si="2862">SUM(AG931:AG939)</f>
        <v>0</v>
      </c>
      <c r="AH940" s="346">
        <f t="shared" si="2862"/>
        <v>0</v>
      </c>
      <c r="AI940" s="346">
        <f t="shared" si="2862"/>
        <v>0</v>
      </c>
      <c r="AJ940" s="346">
        <f t="shared" si="2862"/>
        <v>0</v>
      </c>
      <c r="AK940" s="346">
        <f t="shared" si="2862"/>
        <v>0</v>
      </c>
      <c r="AL940" s="346">
        <f t="shared" si="2862"/>
        <v>0</v>
      </c>
      <c r="AM940" s="407">
        <f>SUM(AM931:AM939)</f>
        <v>12635.682351742002</v>
      </c>
    </row>
    <row r="941" spans="2:39" ht="15.75">
      <c r="B941" s="349" t="s">
        <v>345</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63">Z928*Z930</f>
        <v>0</v>
      </c>
      <c r="AA941" s="347">
        <f t="shared" si="2863"/>
        <v>0</v>
      </c>
      <c r="AB941" s="347">
        <f t="shared" si="2863"/>
        <v>0</v>
      </c>
      <c r="AC941" s="347">
        <f t="shared" si="2863"/>
        <v>0</v>
      </c>
      <c r="AD941" s="347">
        <f t="shared" si="2863"/>
        <v>0</v>
      </c>
      <c r="AE941" s="347">
        <f t="shared" si="2863"/>
        <v>0</v>
      </c>
      <c r="AF941" s="347">
        <f>AF928*AF930</f>
        <v>0</v>
      </c>
      <c r="AG941" s="347">
        <f t="shared" ref="AG941:AL941" si="2864">AG928*AG930</f>
        <v>0</v>
      </c>
      <c r="AH941" s="347">
        <f t="shared" si="2864"/>
        <v>0</v>
      </c>
      <c r="AI941" s="347">
        <f t="shared" si="2864"/>
        <v>0</v>
      </c>
      <c r="AJ941" s="347">
        <f t="shared" si="2864"/>
        <v>0</v>
      </c>
      <c r="AK941" s="347">
        <f t="shared" si="2864"/>
        <v>0</v>
      </c>
      <c r="AL941" s="347">
        <f t="shared" si="2864"/>
        <v>0</v>
      </c>
      <c r="AM941" s="407">
        <f>SUM(Y941:AL941)</f>
        <v>0</v>
      </c>
    </row>
    <row r="942" spans="2:39" ht="15.75">
      <c r="B942" s="349" t="s">
        <v>346</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12635.682351742002</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341</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5">IF(AA768="kw",SUMPRODUCT($N$770:$N$925,$P$770:$P$925,AA770:AA925),SUMPRODUCT($E$770:$E$925,AA770:AA925))</f>
        <v>0</v>
      </c>
      <c r="AB944" s="326">
        <f t="shared" si="2865"/>
        <v>0</v>
      </c>
      <c r="AC944" s="326">
        <f t="shared" si="2865"/>
        <v>0</v>
      </c>
      <c r="AD944" s="326">
        <f t="shared" si="2865"/>
        <v>0</v>
      </c>
      <c r="AE944" s="326">
        <f t="shared" si="2865"/>
        <v>0</v>
      </c>
      <c r="AF944" s="326">
        <f t="shared" si="2865"/>
        <v>0</v>
      </c>
      <c r="AG944" s="326">
        <f t="shared" si="2865"/>
        <v>0</v>
      </c>
      <c r="AH944" s="326">
        <f t="shared" si="2865"/>
        <v>0</v>
      </c>
      <c r="AI944" s="326">
        <f t="shared" si="2865"/>
        <v>0</v>
      </c>
      <c r="AJ944" s="326">
        <f t="shared" si="2865"/>
        <v>0</v>
      </c>
      <c r="AK944" s="326">
        <f t="shared" si="2865"/>
        <v>0</v>
      </c>
      <c r="AL944" s="326">
        <f t="shared" si="2865"/>
        <v>0</v>
      </c>
      <c r="AM944" s="386"/>
    </row>
    <row r="945" spans="1:39" ht="18.75" customHeight="1">
      <c r="B945" s="368" t="s">
        <v>591</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342</v>
      </c>
      <c r="C948" s="281"/>
      <c r="D948" s="590" t="s">
        <v>529</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13" t="s">
        <v>211</v>
      </c>
      <c r="C949" s="815" t="s">
        <v>33</v>
      </c>
      <c r="D949" s="284" t="s">
        <v>423</v>
      </c>
      <c r="E949" s="817" t="s">
        <v>209</v>
      </c>
      <c r="F949" s="818"/>
      <c r="G949" s="818"/>
      <c r="H949" s="818"/>
      <c r="I949" s="818"/>
      <c r="J949" s="818"/>
      <c r="K949" s="818"/>
      <c r="L949" s="818"/>
      <c r="M949" s="819"/>
      <c r="N949" s="823" t="s">
        <v>213</v>
      </c>
      <c r="O949" s="284" t="s">
        <v>424</v>
      </c>
      <c r="P949" s="817" t="s">
        <v>212</v>
      </c>
      <c r="Q949" s="818"/>
      <c r="R949" s="818"/>
      <c r="S949" s="818"/>
      <c r="T949" s="818"/>
      <c r="U949" s="818"/>
      <c r="V949" s="818"/>
      <c r="W949" s="818"/>
      <c r="X949" s="819"/>
      <c r="Y949" s="820" t="s">
        <v>244</v>
      </c>
      <c r="Z949" s="821"/>
      <c r="AA949" s="821"/>
      <c r="AB949" s="821"/>
      <c r="AC949" s="821"/>
      <c r="AD949" s="821"/>
      <c r="AE949" s="821"/>
      <c r="AF949" s="821"/>
      <c r="AG949" s="821"/>
      <c r="AH949" s="821"/>
      <c r="AI949" s="821"/>
      <c r="AJ949" s="821"/>
      <c r="AK949" s="821"/>
      <c r="AL949" s="821"/>
      <c r="AM949" s="822"/>
    </row>
    <row r="950" spans="1:39" ht="65.25" customHeight="1">
      <c r="B950" s="814"/>
      <c r="C950" s="816"/>
      <c r="D950" s="285">
        <v>2020</v>
      </c>
      <c r="E950" s="285">
        <v>2021</v>
      </c>
      <c r="F950" s="285">
        <v>2022</v>
      </c>
      <c r="G950" s="285">
        <v>2023</v>
      </c>
      <c r="H950" s="285">
        <v>2024</v>
      </c>
      <c r="I950" s="285">
        <v>2025</v>
      </c>
      <c r="J950" s="285">
        <v>2026</v>
      </c>
      <c r="K950" s="285">
        <v>2027</v>
      </c>
      <c r="L950" s="285">
        <v>2028</v>
      </c>
      <c r="M950" s="285">
        <v>2029</v>
      </c>
      <c r="N950" s="824"/>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GS&gt;50-4999kW</v>
      </c>
      <c r="AB950" s="285" t="str">
        <f>'1.  LRAMVA Summary'!G52</f>
        <v>USL</v>
      </c>
      <c r="AC950" s="285" t="str">
        <f>'1.  LRAMVA Summary'!H52</f>
        <v xml:space="preserve">Street Lighting </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505</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kWh</v>
      </c>
      <c r="AC951" s="291" t="str">
        <f>'1.  LRAMVA Summary'!H53</f>
        <v>kW</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498</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347</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6">Z953</f>
        <v>0</v>
      </c>
      <c r="AA954" s="411">
        <f t="shared" ref="AA954" si="2867">AA953</f>
        <v>0</v>
      </c>
      <c r="AB954" s="411">
        <f t="shared" ref="AB954" si="2868">AB953</f>
        <v>0</v>
      </c>
      <c r="AC954" s="411">
        <f t="shared" ref="AC954" si="2869">AC953</f>
        <v>0</v>
      </c>
      <c r="AD954" s="411">
        <f t="shared" ref="AD954" si="2870">AD953</f>
        <v>0</v>
      </c>
      <c r="AE954" s="411">
        <f t="shared" ref="AE954" si="2871">AE953</f>
        <v>0</v>
      </c>
      <c r="AF954" s="411">
        <f t="shared" ref="AF954" si="2872">AF953</f>
        <v>0</v>
      </c>
      <c r="AG954" s="411">
        <f t="shared" ref="AG954" si="2873">AG953</f>
        <v>0</v>
      </c>
      <c r="AH954" s="411">
        <f t="shared" ref="AH954" si="2874">AH953</f>
        <v>0</v>
      </c>
      <c r="AI954" s="411">
        <f t="shared" ref="AI954" si="2875">AI953</f>
        <v>0</v>
      </c>
      <c r="AJ954" s="411">
        <f t="shared" ref="AJ954" si="2876">AJ953</f>
        <v>0</v>
      </c>
      <c r="AK954" s="411">
        <f t="shared" ref="AK954" si="2877">AK953</f>
        <v>0</v>
      </c>
      <c r="AL954" s="411">
        <f t="shared" ref="AL954" si="2878">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347</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9">Z956</f>
        <v>0</v>
      </c>
      <c r="AA957" s="411">
        <f t="shared" ref="AA957" si="2880">AA956</f>
        <v>0</v>
      </c>
      <c r="AB957" s="411">
        <f t="shared" ref="AB957" si="2881">AB956</f>
        <v>0</v>
      </c>
      <c r="AC957" s="411">
        <f t="shared" ref="AC957" si="2882">AC956</f>
        <v>0</v>
      </c>
      <c r="AD957" s="411">
        <f t="shared" ref="AD957" si="2883">AD956</f>
        <v>0</v>
      </c>
      <c r="AE957" s="411">
        <f t="shared" ref="AE957" si="2884">AE956</f>
        <v>0</v>
      </c>
      <c r="AF957" s="411">
        <f t="shared" ref="AF957" si="2885">AF956</f>
        <v>0</v>
      </c>
      <c r="AG957" s="411">
        <f t="shared" ref="AG957" si="2886">AG956</f>
        <v>0</v>
      </c>
      <c r="AH957" s="411">
        <f t="shared" ref="AH957" si="2887">AH956</f>
        <v>0</v>
      </c>
      <c r="AI957" s="411">
        <f t="shared" ref="AI957" si="2888">AI956</f>
        <v>0</v>
      </c>
      <c r="AJ957" s="411">
        <f t="shared" ref="AJ957" si="2889">AJ956</f>
        <v>0</v>
      </c>
      <c r="AK957" s="411">
        <f t="shared" ref="AK957" si="2890">AK956</f>
        <v>0</v>
      </c>
      <c r="AL957" s="411">
        <f t="shared" ref="AL957" si="2891">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347</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92">Z959</f>
        <v>0</v>
      </c>
      <c r="AA960" s="411">
        <f t="shared" ref="AA960" si="2893">AA959</f>
        <v>0</v>
      </c>
      <c r="AB960" s="411">
        <f t="shared" ref="AB960" si="2894">AB959</f>
        <v>0</v>
      </c>
      <c r="AC960" s="411">
        <f t="shared" ref="AC960" si="2895">AC959</f>
        <v>0</v>
      </c>
      <c r="AD960" s="411">
        <f t="shared" ref="AD960" si="2896">AD959</f>
        <v>0</v>
      </c>
      <c r="AE960" s="411">
        <f t="shared" ref="AE960" si="2897">AE959</f>
        <v>0</v>
      </c>
      <c r="AF960" s="411">
        <f t="shared" ref="AF960" si="2898">AF959</f>
        <v>0</v>
      </c>
      <c r="AG960" s="411">
        <f t="shared" ref="AG960" si="2899">AG959</f>
        <v>0</v>
      </c>
      <c r="AH960" s="411">
        <f t="shared" ref="AH960" si="2900">AH959</f>
        <v>0</v>
      </c>
      <c r="AI960" s="411">
        <f t="shared" ref="AI960" si="2901">AI959</f>
        <v>0</v>
      </c>
      <c r="AJ960" s="411">
        <f t="shared" ref="AJ960" si="2902">AJ959</f>
        <v>0</v>
      </c>
      <c r="AK960" s="411">
        <f t="shared" ref="AK960" si="2903">AK959</f>
        <v>0</v>
      </c>
      <c r="AL960" s="411">
        <f t="shared" ref="AL960" si="2904">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681</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347</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5">Z962</f>
        <v>0</v>
      </c>
      <c r="AA963" s="411">
        <f t="shared" ref="AA963" si="2906">AA962</f>
        <v>0</v>
      </c>
      <c r="AB963" s="411">
        <f t="shared" ref="AB963" si="2907">AB962</f>
        <v>0</v>
      </c>
      <c r="AC963" s="411">
        <f t="shared" ref="AC963" si="2908">AC962</f>
        <v>0</v>
      </c>
      <c r="AD963" s="411">
        <f t="shared" ref="AD963" si="2909">AD962</f>
        <v>0</v>
      </c>
      <c r="AE963" s="411">
        <f t="shared" ref="AE963" si="2910">AE962</f>
        <v>0</v>
      </c>
      <c r="AF963" s="411">
        <f t="shared" ref="AF963" si="2911">AF962</f>
        <v>0</v>
      </c>
      <c r="AG963" s="411">
        <f t="shared" ref="AG963" si="2912">AG962</f>
        <v>0</v>
      </c>
      <c r="AH963" s="411">
        <f t="shared" ref="AH963" si="2913">AH962</f>
        <v>0</v>
      </c>
      <c r="AI963" s="411">
        <f t="shared" ref="AI963" si="2914">AI962</f>
        <v>0</v>
      </c>
      <c r="AJ963" s="411">
        <f t="shared" ref="AJ963" si="2915">AJ962</f>
        <v>0</v>
      </c>
      <c r="AK963" s="411">
        <f t="shared" ref="AK963" si="2916">AK962</f>
        <v>0</v>
      </c>
      <c r="AL963" s="411">
        <f t="shared" ref="AL963" si="2917">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347</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8">Z965</f>
        <v>0</v>
      </c>
      <c r="AA966" s="411">
        <f t="shared" ref="AA966" si="2919">AA965</f>
        <v>0</v>
      </c>
      <c r="AB966" s="411">
        <f t="shared" ref="AB966" si="2920">AB965</f>
        <v>0</v>
      </c>
      <c r="AC966" s="411">
        <f t="shared" ref="AC966" si="2921">AC965</f>
        <v>0</v>
      </c>
      <c r="AD966" s="411">
        <f t="shared" ref="AD966" si="2922">AD965</f>
        <v>0</v>
      </c>
      <c r="AE966" s="411">
        <f t="shared" ref="AE966" si="2923">AE965</f>
        <v>0</v>
      </c>
      <c r="AF966" s="411">
        <f t="shared" ref="AF966" si="2924">AF965</f>
        <v>0</v>
      </c>
      <c r="AG966" s="411">
        <f t="shared" ref="AG966" si="2925">AG965</f>
        <v>0</v>
      </c>
      <c r="AH966" s="411">
        <f t="shared" ref="AH966" si="2926">AH965</f>
        <v>0</v>
      </c>
      <c r="AI966" s="411">
        <f t="shared" ref="AI966" si="2927">AI965</f>
        <v>0</v>
      </c>
      <c r="AJ966" s="411">
        <f t="shared" ref="AJ966" si="2928">AJ965</f>
        <v>0</v>
      </c>
      <c r="AK966" s="411">
        <f t="shared" ref="AK966" si="2929">AK965</f>
        <v>0</v>
      </c>
      <c r="AL966" s="411">
        <f t="shared" ref="AL966" si="2930">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499</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347</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31">Z969</f>
        <v>0</v>
      </c>
      <c r="AA970" s="411">
        <f t="shared" ref="AA970" si="2932">AA969</f>
        <v>0</v>
      </c>
      <c r="AB970" s="411">
        <f t="shared" ref="AB970" si="2933">AB969</f>
        <v>0</v>
      </c>
      <c r="AC970" s="411">
        <f t="shared" ref="AC970" si="2934">AC969</f>
        <v>0</v>
      </c>
      <c r="AD970" s="411">
        <f t="shared" ref="AD970" si="2935">AD969</f>
        <v>0</v>
      </c>
      <c r="AE970" s="411">
        <f t="shared" ref="AE970" si="2936">AE969</f>
        <v>0</v>
      </c>
      <c r="AF970" s="411">
        <f t="shared" ref="AF970" si="2937">AF969</f>
        <v>0</v>
      </c>
      <c r="AG970" s="411">
        <f t="shared" ref="AG970" si="2938">AG969</f>
        <v>0</v>
      </c>
      <c r="AH970" s="411">
        <f t="shared" ref="AH970" si="2939">AH969</f>
        <v>0</v>
      </c>
      <c r="AI970" s="411">
        <f t="shared" ref="AI970" si="2940">AI969</f>
        <v>0</v>
      </c>
      <c r="AJ970" s="411">
        <f t="shared" ref="AJ970" si="2941">AJ969</f>
        <v>0</v>
      </c>
      <c r="AK970" s="411">
        <f t="shared" ref="AK970" si="2942">AK969</f>
        <v>0</v>
      </c>
      <c r="AL970" s="411">
        <f t="shared" ref="AL970" si="2943">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347</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4">Z972</f>
        <v>0</v>
      </c>
      <c r="AA973" s="411">
        <f t="shared" ref="AA973" si="2945">AA972</f>
        <v>0</v>
      </c>
      <c r="AB973" s="411">
        <f t="shared" ref="AB973" si="2946">AB972</f>
        <v>0</v>
      </c>
      <c r="AC973" s="411">
        <f t="shared" ref="AC973" si="2947">AC972</f>
        <v>0</v>
      </c>
      <c r="AD973" s="411">
        <f t="shared" ref="AD973" si="2948">AD972</f>
        <v>0</v>
      </c>
      <c r="AE973" s="411">
        <f t="shared" ref="AE973" si="2949">AE972</f>
        <v>0</v>
      </c>
      <c r="AF973" s="411">
        <f t="shared" ref="AF973" si="2950">AF972</f>
        <v>0</v>
      </c>
      <c r="AG973" s="411">
        <f t="shared" ref="AG973" si="2951">AG972</f>
        <v>0</v>
      </c>
      <c r="AH973" s="411">
        <f t="shared" ref="AH973" si="2952">AH972</f>
        <v>0</v>
      </c>
      <c r="AI973" s="411">
        <f t="shared" ref="AI973" si="2953">AI972</f>
        <v>0</v>
      </c>
      <c r="AJ973" s="411">
        <f t="shared" ref="AJ973" si="2954">AJ972</f>
        <v>0</v>
      </c>
      <c r="AK973" s="411">
        <f t="shared" ref="AK973" si="2955">AK972</f>
        <v>0</v>
      </c>
      <c r="AL973" s="411">
        <f t="shared" ref="AL973" si="2956">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347</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7">Z975</f>
        <v>0</v>
      </c>
      <c r="AA976" s="411">
        <f t="shared" ref="AA976" si="2958">AA975</f>
        <v>0</v>
      </c>
      <c r="AB976" s="411">
        <f t="shared" ref="AB976" si="2959">AB975</f>
        <v>0</v>
      </c>
      <c r="AC976" s="411">
        <f t="shared" ref="AC976" si="2960">AC975</f>
        <v>0</v>
      </c>
      <c r="AD976" s="411">
        <f t="shared" ref="AD976" si="2961">AD975</f>
        <v>0</v>
      </c>
      <c r="AE976" s="411">
        <f t="shared" ref="AE976" si="2962">AE975</f>
        <v>0</v>
      </c>
      <c r="AF976" s="411">
        <f t="shared" ref="AF976" si="2963">AF975</f>
        <v>0</v>
      </c>
      <c r="AG976" s="411">
        <f t="shared" ref="AG976" si="2964">AG975</f>
        <v>0</v>
      </c>
      <c r="AH976" s="411">
        <f t="shared" ref="AH976" si="2965">AH975</f>
        <v>0</v>
      </c>
      <c r="AI976" s="411">
        <f t="shared" ref="AI976" si="2966">AI975</f>
        <v>0</v>
      </c>
      <c r="AJ976" s="411">
        <f t="shared" ref="AJ976" si="2967">AJ975</f>
        <v>0</v>
      </c>
      <c r="AK976" s="411">
        <f t="shared" ref="AK976" si="2968">AK975</f>
        <v>0</v>
      </c>
      <c r="AL976" s="411">
        <f t="shared" ref="AL976" si="2969">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347</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70">Z978</f>
        <v>0</v>
      </c>
      <c r="AA979" s="411">
        <f t="shared" ref="AA979" si="2971">AA978</f>
        <v>0</v>
      </c>
      <c r="AB979" s="411">
        <f t="shared" ref="AB979" si="2972">AB978</f>
        <v>0</v>
      </c>
      <c r="AC979" s="411">
        <f t="shared" ref="AC979" si="2973">AC978</f>
        <v>0</v>
      </c>
      <c r="AD979" s="411">
        <f t="shared" ref="AD979" si="2974">AD978</f>
        <v>0</v>
      </c>
      <c r="AE979" s="411">
        <f t="shared" ref="AE979" si="2975">AE978</f>
        <v>0</v>
      </c>
      <c r="AF979" s="411">
        <f t="shared" ref="AF979" si="2976">AF978</f>
        <v>0</v>
      </c>
      <c r="AG979" s="411">
        <f t="shared" ref="AG979" si="2977">AG978</f>
        <v>0</v>
      </c>
      <c r="AH979" s="411">
        <f t="shared" ref="AH979" si="2978">AH978</f>
        <v>0</v>
      </c>
      <c r="AI979" s="411">
        <f t="shared" ref="AI979" si="2979">AI978</f>
        <v>0</v>
      </c>
      <c r="AJ979" s="411">
        <f t="shared" ref="AJ979" si="2980">AJ978</f>
        <v>0</v>
      </c>
      <c r="AK979" s="411">
        <f t="shared" ref="AK979" si="2981">AK978</f>
        <v>0</v>
      </c>
      <c r="AL979" s="411">
        <f t="shared" ref="AL979" si="2982">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347</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3">Z981</f>
        <v>0</v>
      </c>
      <c r="AA982" s="411">
        <f t="shared" ref="AA982" si="2984">AA981</f>
        <v>0</v>
      </c>
      <c r="AB982" s="411">
        <f t="shared" ref="AB982" si="2985">AB981</f>
        <v>0</v>
      </c>
      <c r="AC982" s="411">
        <f t="shared" ref="AC982" si="2986">AC981</f>
        <v>0</v>
      </c>
      <c r="AD982" s="411">
        <f t="shared" ref="AD982" si="2987">AD981</f>
        <v>0</v>
      </c>
      <c r="AE982" s="411">
        <f t="shared" ref="AE982" si="2988">AE981</f>
        <v>0</v>
      </c>
      <c r="AF982" s="411">
        <f t="shared" ref="AF982" si="2989">AF981</f>
        <v>0</v>
      </c>
      <c r="AG982" s="411">
        <f t="shared" ref="AG982" si="2990">AG981</f>
        <v>0</v>
      </c>
      <c r="AH982" s="411">
        <f t="shared" ref="AH982" si="2991">AH981</f>
        <v>0</v>
      </c>
      <c r="AI982" s="411">
        <f t="shared" ref="AI982" si="2992">AI981</f>
        <v>0</v>
      </c>
      <c r="AJ982" s="411">
        <f t="shared" ref="AJ982" si="2993">AJ981</f>
        <v>0</v>
      </c>
      <c r="AK982" s="411">
        <f t="shared" ref="AK982" si="2994">AK981</f>
        <v>0</v>
      </c>
      <c r="AL982" s="411">
        <f t="shared" ref="AL982" si="2995">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347</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6">Z985</f>
        <v>0</v>
      </c>
      <c r="AA986" s="411">
        <f t="shared" ref="AA986" si="2997">AA985</f>
        <v>0</v>
      </c>
      <c r="AB986" s="411">
        <f t="shared" ref="AB986" si="2998">AB985</f>
        <v>0</v>
      </c>
      <c r="AC986" s="411">
        <f t="shared" ref="AC986" si="2999">AC985</f>
        <v>0</v>
      </c>
      <c r="AD986" s="411">
        <f t="shared" ref="AD986" si="3000">AD985</f>
        <v>0</v>
      </c>
      <c r="AE986" s="411">
        <f t="shared" ref="AE986" si="3001">AE985</f>
        <v>0</v>
      </c>
      <c r="AF986" s="411">
        <f t="shared" ref="AF986" si="3002">AF985</f>
        <v>0</v>
      </c>
      <c r="AG986" s="411">
        <f t="shared" ref="AG986" si="3003">AG985</f>
        <v>0</v>
      </c>
      <c r="AH986" s="411">
        <f t="shared" ref="AH986" si="3004">AH985</f>
        <v>0</v>
      </c>
      <c r="AI986" s="411">
        <f t="shared" ref="AI986" si="3005">AI985</f>
        <v>0</v>
      </c>
      <c r="AJ986" s="411">
        <f t="shared" ref="AJ986" si="3006">AJ985</f>
        <v>0</v>
      </c>
      <c r="AK986" s="411">
        <f t="shared" ref="AK986" si="3007">AK985</f>
        <v>0</v>
      </c>
      <c r="AL986" s="411">
        <f t="shared" ref="AL986" si="3008">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347</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9">Z988</f>
        <v>0</v>
      </c>
      <c r="AA989" s="411">
        <f t="shared" ref="AA989" si="3010">AA988</f>
        <v>0</v>
      </c>
      <c r="AB989" s="411">
        <f t="shared" ref="AB989" si="3011">AB988</f>
        <v>0</v>
      </c>
      <c r="AC989" s="411">
        <f t="shared" ref="AC989" si="3012">AC988</f>
        <v>0</v>
      </c>
      <c r="AD989" s="411">
        <f t="shared" ref="AD989" si="3013">AD988</f>
        <v>0</v>
      </c>
      <c r="AE989" s="411">
        <f t="shared" ref="AE989" si="3014">AE988</f>
        <v>0</v>
      </c>
      <c r="AF989" s="411">
        <f t="shared" ref="AF989" si="3015">AF988</f>
        <v>0</v>
      </c>
      <c r="AG989" s="411">
        <f t="shared" ref="AG989" si="3016">AG988</f>
        <v>0</v>
      </c>
      <c r="AH989" s="411">
        <f t="shared" ref="AH989" si="3017">AH988</f>
        <v>0</v>
      </c>
      <c r="AI989" s="411">
        <f t="shared" ref="AI989" si="3018">AI988</f>
        <v>0</v>
      </c>
      <c r="AJ989" s="411">
        <f t="shared" ref="AJ989" si="3019">AJ988</f>
        <v>0</v>
      </c>
      <c r="AK989" s="411">
        <f t="shared" ref="AK989" si="3020">AK988</f>
        <v>0</v>
      </c>
      <c r="AL989" s="411">
        <f t="shared" ref="AL989" si="3021">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347</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22">Z991</f>
        <v>0</v>
      </c>
      <c r="AA992" s="411">
        <f t="shared" ref="AA992" si="3023">AA991</f>
        <v>0</v>
      </c>
      <c r="AB992" s="411">
        <f t="shared" ref="AB992" si="3024">AB991</f>
        <v>0</v>
      </c>
      <c r="AC992" s="411">
        <f t="shared" ref="AC992" si="3025">AC991</f>
        <v>0</v>
      </c>
      <c r="AD992" s="411">
        <f t="shared" ref="AD992" si="3026">AD991</f>
        <v>0</v>
      </c>
      <c r="AE992" s="411">
        <f t="shared" ref="AE992" si="3027">AE991</f>
        <v>0</v>
      </c>
      <c r="AF992" s="411">
        <f t="shared" ref="AF992" si="3028">AF991</f>
        <v>0</v>
      </c>
      <c r="AG992" s="411">
        <f t="shared" ref="AG992" si="3029">AG991</f>
        <v>0</v>
      </c>
      <c r="AH992" s="411">
        <f t="shared" ref="AH992" si="3030">AH991</f>
        <v>0</v>
      </c>
      <c r="AI992" s="411">
        <f t="shared" ref="AI992" si="3031">AI991</f>
        <v>0</v>
      </c>
      <c r="AJ992" s="411">
        <f t="shared" ref="AJ992" si="3032">AJ991</f>
        <v>0</v>
      </c>
      <c r="AK992" s="411">
        <f t="shared" ref="AK992" si="3033">AK991</f>
        <v>0</v>
      </c>
      <c r="AL992" s="411">
        <f t="shared" ref="AL992" si="3034">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347</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5">Z995</f>
        <v>0</v>
      </c>
      <c r="AA996" s="411">
        <f t="shared" ref="AA996" si="3036">AA995</f>
        <v>0</v>
      </c>
      <c r="AB996" s="411">
        <f t="shared" ref="AB996" si="3037">AB995</f>
        <v>0</v>
      </c>
      <c r="AC996" s="411">
        <f t="shared" ref="AC996" si="3038">AC995</f>
        <v>0</v>
      </c>
      <c r="AD996" s="411">
        <f t="shared" ref="AD996" si="3039">AD995</f>
        <v>0</v>
      </c>
      <c r="AE996" s="411">
        <f t="shared" ref="AE996" si="3040">AE995</f>
        <v>0</v>
      </c>
      <c r="AF996" s="411">
        <f t="shared" ref="AF996" si="3041">AF995</f>
        <v>0</v>
      </c>
      <c r="AG996" s="411">
        <f t="shared" ref="AG996" si="3042">AG995</f>
        <v>0</v>
      </c>
      <c r="AH996" s="411">
        <f t="shared" ref="AH996" si="3043">AH995</f>
        <v>0</v>
      </c>
      <c r="AI996" s="411">
        <f t="shared" ref="AI996" si="3044">AI995</f>
        <v>0</v>
      </c>
      <c r="AJ996" s="411">
        <f t="shared" ref="AJ996" si="3045">AJ995</f>
        <v>0</v>
      </c>
      <c r="AK996" s="411">
        <f t="shared" ref="AK996" si="3046">AK995</f>
        <v>0</v>
      </c>
      <c r="AL996" s="411">
        <f t="shared" ref="AL996" si="3047">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491</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496</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343</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8">AA999</f>
        <v>0</v>
      </c>
      <c r="AB1000" s="411">
        <f t="shared" si="3048"/>
        <v>0</v>
      </c>
      <c r="AC1000" s="411">
        <f t="shared" si="3048"/>
        <v>0</v>
      </c>
      <c r="AD1000" s="411">
        <f>AD999</f>
        <v>0</v>
      </c>
      <c r="AE1000" s="411">
        <f t="shared" si="3048"/>
        <v>0</v>
      </c>
      <c r="AF1000" s="411">
        <f t="shared" si="3048"/>
        <v>0</v>
      </c>
      <c r="AG1000" s="411">
        <f t="shared" si="3048"/>
        <v>0</v>
      </c>
      <c r="AH1000" s="411">
        <f t="shared" si="3048"/>
        <v>0</v>
      </c>
      <c r="AI1000" s="411">
        <f t="shared" si="3048"/>
        <v>0</v>
      </c>
      <c r="AJ1000" s="411">
        <f t="shared" si="3048"/>
        <v>0</v>
      </c>
      <c r="AK1000" s="411">
        <f t="shared" si="3048"/>
        <v>0</v>
      </c>
      <c r="AL1000" s="411">
        <f t="shared" si="3048"/>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492</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343</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9">Z1002</f>
        <v>0</v>
      </c>
      <c r="AA1003" s="411">
        <f t="shared" si="3049"/>
        <v>0</v>
      </c>
      <c r="AB1003" s="411">
        <f t="shared" si="3049"/>
        <v>0</v>
      </c>
      <c r="AC1003" s="411">
        <f t="shared" si="3049"/>
        <v>0</v>
      </c>
      <c r="AD1003" s="411">
        <f t="shared" si="3049"/>
        <v>0</v>
      </c>
      <c r="AE1003" s="411">
        <f t="shared" si="3049"/>
        <v>0</v>
      </c>
      <c r="AF1003" s="411">
        <f t="shared" si="3049"/>
        <v>0</v>
      </c>
      <c r="AG1003" s="411">
        <f t="shared" si="3049"/>
        <v>0</v>
      </c>
      <c r="AH1003" s="411">
        <f t="shared" si="3049"/>
        <v>0</v>
      </c>
      <c r="AI1003" s="411">
        <f t="shared" si="3049"/>
        <v>0</v>
      </c>
      <c r="AJ1003" s="411">
        <f t="shared" si="3049"/>
        <v>0</v>
      </c>
      <c r="AK1003" s="411">
        <f t="shared" si="3049"/>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497</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343</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50">Z1006</f>
        <v>0</v>
      </c>
      <c r="AA1007" s="411">
        <f t="shared" si="3050"/>
        <v>0</v>
      </c>
      <c r="AB1007" s="411">
        <f t="shared" si="3050"/>
        <v>0</v>
      </c>
      <c r="AC1007" s="411">
        <f t="shared" si="3050"/>
        <v>0</v>
      </c>
      <c r="AD1007" s="411">
        <f t="shared" si="3050"/>
        <v>0</v>
      </c>
      <c r="AE1007" s="411">
        <f t="shared" si="3050"/>
        <v>0</v>
      </c>
      <c r="AF1007" s="411">
        <f t="shared" si="3050"/>
        <v>0</v>
      </c>
      <c r="AG1007" s="411">
        <f t="shared" si="3050"/>
        <v>0</v>
      </c>
      <c r="AH1007" s="411">
        <f t="shared" si="3050"/>
        <v>0</v>
      </c>
      <c r="AI1007" s="411">
        <f t="shared" si="3050"/>
        <v>0</v>
      </c>
      <c r="AJ1007" s="411">
        <f t="shared" si="3050"/>
        <v>0</v>
      </c>
      <c r="AK1007" s="411">
        <f t="shared" si="3050"/>
        <v>0</v>
      </c>
      <c r="AL1007" s="411">
        <f t="shared" si="3050"/>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343</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51">Z1009</f>
        <v>0</v>
      </c>
      <c r="AA1010" s="411">
        <f t="shared" si="3051"/>
        <v>0</v>
      </c>
      <c r="AB1010" s="411">
        <f t="shared" si="3051"/>
        <v>0</v>
      </c>
      <c r="AC1010" s="411">
        <f t="shared" si="3051"/>
        <v>0</v>
      </c>
      <c r="AD1010" s="411">
        <f t="shared" si="3051"/>
        <v>0</v>
      </c>
      <c r="AE1010" s="411">
        <f t="shared" si="3051"/>
        <v>0</v>
      </c>
      <c r="AF1010" s="411">
        <f t="shared" si="3051"/>
        <v>0</v>
      </c>
      <c r="AG1010" s="411">
        <f t="shared" si="3051"/>
        <v>0</v>
      </c>
      <c r="AH1010" s="411">
        <f t="shared" si="3051"/>
        <v>0</v>
      </c>
      <c r="AI1010" s="411">
        <f t="shared" si="3051"/>
        <v>0</v>
      </c>
      <c r="AJ1010" s="411">
        <f t="shared" si="3051"/>
        <v>0</v>
      </c>
      <c r="AK1010" s="411">
        <f t="shared" si="3051"/>
        <v>0</v>
      </c>
      <c r="AL1010" s="411">
        <f t="shared" si="3051"/>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343</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52">Z1012</f>
        <v>0</v>
      </c>
      <c r="AA1013" s="411">
        <f t="shared" si="3052"/>
        <v>0</v>
      </c>
      <c r="AB1013" s="411">
        <f t="shared" si="3052"/>
        <v>0</v>
      </c>
      <c r="AC1013" s="411">
        <f t="shared" si="3052"/>
        <v>0</v>
      </c>
      <c r="AD1013" s="411">
        <f t="shared" si="3052"/>
        <v>0</v>
      </c>
      <c r="AE1013" s="411">
        <f t="shared" si="3052"/>
        <v>0</v>
      </c>
      <c r="AF1013" s="411">
        <f t="shared" si="3052"/>
        <v>0</v>
      </c>
      <c r="AG1013" s="411">
        <f t="shared" si="3052"/>
        <v>0</v>
      </c>
      <c r="AH1013" s="411">
        <f t="shared" si="3052"/>
        <v>0</v>
      </c>
      <c r="AI1013" s="411">
        <f t="shared" si="3052"/>
        <v>0</v>
      </c>
      <c r="AJ1013" s="411">
        <f t="shared" si="3052"/>
        <v>0</v>
      </c>
      <c r="AK1013" s="411">
        <f t="shared" si="3052"/>
        <v>0</v>
      </c>
      <c r="AL1013" s="411">
        <f t="shared" si="3052"/>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343</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3">Y1015</f>
        <v>0</v>
      </c>
      <c r="Z1016" s="411">
        <f t="shared" si="3053"/>
        <v>0</v>
      </c>
      <c r="AA1016" s="411">
        <f t="shared" si="3053"/>
        <v>0</v>
      </c>
      <c r="AB1016" s="411">
        <f t="shared" si="3053"/>
        <v>0</v>
      </c>
      <c r="AC1016" s="411">
        <f t="shared" si="3053"/>
        <v>0</v>
      </c>
      <c r="AD1016" s="411">
        <f t="shared" si="3053"/>
        <v>0</v>
      </c>
      <c r="AE1016" s="411">
        <f t="shared" si="3053"/>
        <v>0</v>
      </c>
      <c r="AF1016" s="411">
        <f t="shared" si="3053"/>
        <v>0</v>
      </c>
      <c r="AG1016" s="411">
        <f t="shared" si="3053"/>
        <v>0</v>
      </c>
      <c r="AH1016" s="411">
        <f t="shared" si="3053"/>
        <v>0</v>
      </c>
      <c r="AI1016" s="411">
        <f t="shared" si="3053"/>
        <v>0</v>
      </c>
      <c r="AJ1016" s="411">
        <f t="shared" si="3053"/>
        <v>0</v>
      </c>
      <c r="AK1016" s="411">
        <f t="shared" si="3053"/>
        <v>0</v>
      </c>
      <c r="AL1016" s="411">
        <f t="shared" si="3053"/>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504</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500</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347</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4">Z1020</f>
        <v>0</v>
      </c>
      <c r="AA1021" s="411">
        <f t="shared" ref="AA1021" si="3055">AA1020</f>
        <v>0</v>
      </c>
      <c r="AB1021" s="411">
        <f t="shared" ref="AB1021" si="3056">AB1020</f>
        <v>0</v>
      </c>
      <c r="AC1021" s="411">
        <f t="shared" ref="AC1021" si="3057">AC1020</f>
        <v>0</v>
      </c>
      <c r="AD1021" s="411">
        <f t="shared" ref="AD1021" si="3058">AD1020</f>
        <v>0</v>
      </c>
      <c r="AE1021" s="411">
        <f t="shared" ref="AE1021" si="3059">AE1020</f>
        <v>0</v>
      </c>
      <c r="AF1021" s="411">
        <f t="shared" ref="AF1021" si="3060">AF1020</f>
        <v>0</v>
      </c>
      <c r="AG1021" s="411">
        <f t="shared" ref="AG1021" si="3061">AG1020</f>
        <v>0</v>
      </c>
      <c r="AH1021" s="411">
        <f t="shared" ref="AH1021" si="3062">AH1020</f>
        <v>0</v>
      </c>
      <c r="AI1021" s="411">
        <f t="shared" ref="AI1021" si="3063">AI1020</f>
        <v>0</v>
      </c>
      <c r="AJ1021" s="411">
        <f t="shared" ref="AJ1021" si="3064">AJ1020</f>
        <v>0</v>
      </c>
      <c r="AK1021" s="411">
        <f t="shared" ref="AK1021" si="3065">AK1020</f>
        <v>0</v>
      </c>
      <c r="AL1021" s="411">
        <f t="shared" ref="AL1021" si="3066">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347</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7">Z1023</f>
        <v>0</v>
      </c>
      <c r="AA1024" s="411">
        <f t="shared" ref="AA1024" si="3068">AA1023</f>
        <v>0</v>
      </c>
      <c r="AB1024" s="411">
        <f t="shared" ref="AB1024" si="3069">AB1023</f>
        <v>0</v>
      </c>
      <c r="AC1024" s="411">
        <f t="shared" ref="AC1024" si="3070">AC1023</f>
        <v>0</v>
      </c>
      <c r="AD1024" s="411">
        <f t="shared" ref="AD1024" si="3071">AD1023</f>
        <v>0</v>
      </c>
      <c r="AE1024" s="411">
        <f t="shared" ref="AE1024" si="3072">AE1023</f>
        <v>0</v>
      </c>
      <c r="AF1024" s="411">
        <f t="shared" ref="AF1024" si="3073">AF1023</f>
        <v>0</v>
      </c>
      <c r="AG1024" s="411">
        <f t="shared" ref="AG1024" si="3074">AG1023</f>
        <v>0</v>
      </c>
      <c r="AH1024" s="411">
        <f t="shared" ref="AH1024" si="3075">AH1023</f>
        <v>0</v>
      </c>
      <c r="AI1024" s="411">
        <f t="shared" ref="AI1024" si="3076">AI1023</f>
        <v>0</v>
      </c>
      <c r="AJ1024" s="411">
        <f t="shared" ref="AJ1024" si="3077">AJ1023</f>
        <v>0</v>
      </c>
      <c r="AK1024" s="411">
        <f t="shared" ref="AK1024" si="3078">AK1023</f>
        <v>0</v>
      </c>
      <c r="AL1024" s="411">
        <f t="shared" ref="AL1024" si="3079">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347</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80">Z1026</f>
        <v>0</v>
      </c>
      <c r="AA1027" s="411">
        <f t="shared" ref="AA1027" si="3081">AA1026</f>
        <v>0</v>
      </c>
      <c r="AB1027" s="411">
        <f t="shared" ref="AB1027" si="3082">AB1026</f>
        <v>0</v>
      </c>
      <c r="AC1027" s="411">
        <f t="shared" ref="AC1027" si="3083">AC1026</f>
        <v>0</v>
      </c>
      <c r="AD1027" s="411">
        <f t="shared" ref="AD1027" si="3084">AD1026</f>
        <v>0</v>
      </c>
      <c r="AE1027" s="411">
        <f t="shared" ref="AE1027" si="3085">AE1026</f>
        <v>0</v>
      </c>
      <c r="AF1027" s="411">
        <f t="shared" ref="AF1027" si="3086">AF1026</f>
        <v>0</v>
      </c>
      <c r="AG1027" s="411">
        <f t="shared" ref="AG1027" si="3087">AG1026</f>
        <v>0</v>
      </c>
      <c r="AH1027" s="411">
        <f t="shared" ref="AH1027" si="3088">AH1026</f>
        <v>0</v>
      </c>
      <c r="AI1027" s="411">
        <f t="shared" ref="AI1027" si="3089">AI1026</f>
        <v>0</v>
      </c>
      <c r="AJ1027" s="411">
        <f t="shared" ref="AJ1027" si="3090">AJ1026</f>
        <v>0</v>
      </c>
      <c r="AK1027" s="411">
        <f t="shared" ref="AK1027" si="3091">AK1026</f>
        <v>0</v>
      </c>
      <c r="AL1027" s="411">
        <f t="shared" ref="AL1027" si="3092">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347</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3">Z1029</f>
        <v>0</v>
      </c>
      <c r="AA1030" s="411">
        <f t="shared" ref="AA1030" si="3094">AA1029</f>
        <v>0</v>
      </c>
      <c r="AB1030" s="411">
        <f t="shared" ref="AB1030" si="3095">AB1029</f>
        <v>0</v>
      </c>
      <c r="AC1030" s="411">
        <f t="shared" ref="AC1030" si="3096">AC1029</f>
        <v>0</v>
      </c>
      <c r="AD1030" s="411">
        <f t="shared" ref="AD1030" si="3097">AD1029</f>
        <v>0</v>
      </c>
      <c r="AE1030" s="411">
        <f t="shared" ref="AE1030" si="3098">AE1029</f>
        <v>0</v>
      </c>
      <c r="AF1030" s="411">
        <f t="shared" ref="AF1030" si="3099">AF1029</f>
        <v>0</v>
      </c>
      <c r="AG1030" s="411">
        <f t="shared" ref="AG1030" si="3100">AG1029</f>
        <v>0</v>
      </c>
      <c r="AH1030" s="411">
        <f t="shared" ref="AH1030" si="3101">AH1029</f>
        <v>0</v>
      </c>
      <c r="AI1030" s="411">
        <f t="shared" ref="AI1030" si="3102">AI1029</f>
        <v>0</v>
      </c>
      <c r="AJ1030" s="411">
        <f t="shared" ref="AJ1030" si="3103">AJ1029</f>
        <v>0</v>
      </c>
      <c r="AK1030" s="411">
        <f t="shared" ref="AK1030" si="3104">AK1029</f>
        <v>0</v>
      </c>
      <c r="AL1030" s="411">
        <f t="shared" ref="AL1030" si="3105">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501</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347</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6">Z1033</f>
        <v>0</v>
      </c>
      <c r="AA1034" s="411">
        <f t="shared" ref="AA1034" si="3107">AA1033</f>
        <v>0</v>
      </c>
      <c r="AB1034" s="411">
        <f t="shared" ref="AB1034" si="3108">AB1033</f>
        <v>0</v>
      </c>
      <c r="AC1034" s="411">
        <f t="shared" ref="AC1034" si="3109">AC1033</f>
        <v>0</v>
      </c>
      <c r="AD1034" s="411">
        <f t="shared" ref="AD1034" si="3110">AD1033</f>
        <v>0</v>
      </c>
      <c r="AE1034" s="411">
        <f t="shared" ref="AE1034" si="3111">AE1033</f>
        <v>0</v>
      </c>
      <c r="AF1034" s="411">
        <f t="shared" ref="AF1034" si="3112">AF1033</f>
        <v>0</v>
      </c>
      <c r="AG1034" s="411">
        <f t="shared" ref="AG1034" si="3113">AG1033</f>
        <v>0</v>
      </c>
      <c r="AH1034" s="411">
        <f t="shared" ref="AH1034" si="3114">AH1033</f>
        <v>0</v>
      </c>
      <c r="AI1034" s="411">
        <f t="shared" ref="AI1034" si="3115">AI1033</f>
        <v>0</v>
      </c>
      <c r="AJ1034" s="411">
        <f t="shared" ref="AJ1034" si="3116">AJ1033</f>
        <v>0</v>
      </c>
      <c r="AK1034" s="411">
        <f t="shared" ref="AK1034" si="3117">AK1033</f>
        <v>0</v>
      </c>
      <c r="AL1034" s="411">
        <f t="shared" ref="AL1034" si="3118">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347</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9">Z1036</f>
        <v>0</v>
      </c>
      <c r="AA1037" s="411">
        <f t="shared" ref="AA1037" si="3120">AA1036</f>
        <v>0</v>
      </c>
      <c r="AB1037" s="411">
        <f t="shared" ref="AB1037" si="3121">AB1036</f>
        <v>0</v>
      </c>
      <c r="AC1037" s="411">
        <f t="shared" ref="AC1037" si="3122">AC1036</f>
        <v>0</v>
      </c>
      <c r="AD1037" s="411">
        <f t="shared" ref="AD1037" si="3123">AD1036</f>
        <v>0</v>
      </c>
      <c r="AE1037" s="411">
        <f t="shared" ref="AE1037" si="3124">AE1036</f>
        <v>0</v>
      </c>
      <c r="AF1037" s="411">
        <f t="shared" ref="AF1037" si="3125">AF1036</f>
        <v>0</v>
      </c>
      <c r="AG1037" s="411">
        <f t="shared" ref="AG1037" si="3126">AG1036</f>
        <v>0</v>
      </c>
      <c r="AH1037" s="411">
        <f t="shared" ref="AH1037" si="3127">AH1036</f>
        <v>0</v>
      </c>
      <c r="AI1037" s="411">
        <f t="shared" ref="AI1037" si="3128">AI1036</f>
        <v>0</v>
      </c>
      <c r="AJ1037" s="411">
        <f t="shared" ref="AJ1037" si="3129">AJ1036</f>
        <v>0</v>
      </c>
      <c r="AK1037" s="411">
        <f t="shared" ref="AK1037" si="3130">AK1036</f>
        <v>0</v>
      </c>
      <c r="AL1037" s="411">
        <f t="shared" ref="AL1037" si="3131">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347</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32">Z1039</f>
        <v>0</v>
      </c>
      <c r="AA1040" s="411">
        <f t="shared" ref="AA1040" si="3133">AA1039</f>
        <v>0</v>
      </c>
      <c r="AB1040" s="411">
        <f t="shared" ref="AB1040" si="3134">AB1039</f>
        <v>0</v>
      </c>
      <c r="AC1040" s="411">
        <f t="shared" ref="AC1040" si="3135">AC1039</f>
        <v>0</v>
      </c>
      <c r="AD1040" s="411">
        <f t="shared" ref="AD1040" si="3136">AD1039</f>
        <v>0</v>
      </c>
      <c r="AE1040" s="411">
        <f t="shared" ref="AE1040" si="3137">AE1039</f>
        <v>0</v>
      </c>
      <c r="AF1040" s="411">
        <f t="shared" ref="AF1040" si="3138">AF1039</f>
        <v>0</v>
      </c>
      <c r="AG1040" s="411">
        <f t="shared" ref="AG1040" si="3139">AG1039</f>
        <v>0</v>
      </c>
      <c r="AH1040" s="411">
        <f t="shared" ref="AH1040" si="3140">AH1039</f>
        <v>0</v>
      </c>
      <c r="AI1040" s="411">
        <f t="shared" ref="AI1040" si="3141">AI1039</f>
        <v>0</v>
      </c>
      <c r="AJ1040" s="411">
        <f t="shared" ref="AJ1040" si="3142">AJ1039</f>
        <v>0</v>
      </c>
      <c r="AK1040" s="411">
        <f t="shared" ref="AK1040" si="3143">AK1039</f>
        <v>0</v>
      </c>
      <c r="AL1040" s="411">
        <f t="shared" ref="AL1040" si="3144">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347</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5">AA1042</f>
        <v>0</v>
      </c>
      <c r="AB1043" s="411">
        <f t="shared" ref="AB1043" si="3146">AB1042</f>
        <v>0</v>
      </c>
      <c r="AC1043" s="411">
        <f t="shared" ref="AC1043" si="3147">AC1042</f>
        <v>0</v>
      </c>
      <c r="AD1043" s="411">
        <f t="shared" ref="AD1043" si="3148">AD1042</f>
        <v>0</v>
      </c>
      <c r="AE1043" s="411">
        <f>AE1042</f>
        <v>0</v>
      </c>
      <c r="AF1043" s="411">
        <f t="shared" ref="AF1043" si="3149">AF1042</f>
        <v>0</v>
      </c>
      <c r="AG1043" s="411">
        <f t="shared" ref="AG1043" si="3150">AG1042</f>
        <v>0</v>
      </c>
      <c r="AH1043" s="411">
        <f t="shared" ref="AH1043" si="3151">AH1042</f>
        <v>0</v>
      </c>
      <c r="AI1043" s="411">
        <f t="shared" ref="AI1043" si="3152">AI1042</f>
        <v>0</v>
      </c>
      <c r="AJ1043" s="411">
        <f t="shared" ref="AJ1043" si="3153">AJ1042</f>
        <v>0</v>
      </c>
      <c r="AK1043" s="411">
        <f t="shared" ref="AK1043" si="3154">AK1042</f>
        <v>0</v>
      </c>
      <c r="AL1043" s="411">
        <f t="shared" ref="AL1043" si="3155">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347</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6">Z1045</f>
        <v>0</v>
      </c>
      <c r="AA1046" s="411">
        <f t="shared" ref="AA1046" si="3157">AA1045</f>
        <v>0</v>
      </c>
      <c r="AB1046" s="411">
        <f t="shared" ref="AB1046" si="3158">AB1045</f>
        <v>0</v>
      </c>
      <c r="AC1046" s="411">
        <f t="shared" ref="AC1046" si="3159">AC1045</f>
        <v>0</v>
      </c>
      <c r="AD1046" s="411">
        <f t="shared" ref="AD1046" si="3160">AD1045</f>
        <v>0</v>
      </c>
      <c r="AE1046" s="411">
        <f t="shared" ref="AE1046" si="3161">AE1045</f>
        <v>0</v>
      </c>
      <c r="AF1046" s="411">
        <f t="shared" ref="AF1046" si="3162">AF1045</f>
        <v>0</v>
      </c>
      <c r="AG1046" s="411">
        <f t="shared" ref="AG1046" si="3163">AG1045</f>
        <v>0</v>
      </c>
      <c r="AH1046" s="411">
        <f t="shared" ref="AH1046" si="3164">AH1045</f>
        <v>0</v>
      </c>
      <c r="AI1046" s="411">
        <f t="shared" ref="AI1046" si="3165">AI1045</f>
        <v>0</v>
      </c>
      <c r="AJ1046" s="411">
        <f t="shared" ref="AJ1046" si="3166">AJ1045</f>
        <v>0</v>
      </c>
      <c r="AK1046" s="411">
        <f t="shared" ref="AK1046" si="3167">AK1045</f>
        <v>0</v>
      </c>
      <c r="AL1046" s="411">
        <f t="shared" ref="AL1046" si="3168">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347</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9">Z1048</f>
        <v>0</v>
      </c>
      <c r="AA1049" s="411">
        <f t="shared" ref="AA1049" si="3170">AA1048</f>
        <v>0</v>
      </c>
      <c r="AB1049" s="411">
        <f t="shared" ref="AB1049" si="3171">AB1048</f>
        <v>0</v>
      </c>
      <c r="AC1049" s="411">
        <f t="shared" ref="AC1049" si="3172">AC1048</f>
        <v>0</v>
      </c>
      <c r="AD1049" s="411">
        <f t="shared" ref="AD1049" si="3173">AD1048</f>
        <v>0</v>
      </c>
      <c r="AE1049" s="411">
        <f t="shared" ref="AE1049" si="3174">AE1048</f>
        <v>0</v>
      </c>
      <c r="AF1049" s="411">
        <f t="shared" ref="AF1049" si="3175">AF1048</f>
        <v>0</v>
      </c>
      <c r="AG1049" s="411">
        <f t="shared" ref="AG1049" si="3176">AG1048</f>
        <v>0</v>
      </c>
      <c r="AH1049" s="411">
        <f t="shared" ref="AH1049" si="3177">AH1048</f>
        <v>0</v>
      </c>
      <c r="AI1049" s="411">
        <f t="shared" ref="AI1049" si="3178">AI1048</f>
        <v>0</v>
      </c>
      <c r="AJ1049" s="411">
        <f t="shared" ref="AJ1049" si="3179">AJ1048</f>
        <v>0</v>
      </c>
      <c r="AK1049" s="411">
        <f t="shared" ref="AK1049" si="3180">AK1048</f>
        <v>0</v>
      </c>
      <c r="AL1049" s="411">
        <f t="shared" ref="AL1049" si="3181">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347</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82">Z1051</f>
        <v>0</v>
      </c>
      <c r="AA1052" s="411">
        <f t="shared" ref="AA1052" si="3183">AA1051</f>
        <v>0</v>
      </c>
      <c r="AB1052" s="411">
        <f t="shared" ref="AB1052" si="3184">AB1051</f>
        <v>0</v>
      </c>
      <c r="AC1052" s="411">
        <f t="shared" ref="AC1052" si="3185">AC1051</f>
        <v>0</v>
      </c>
      <c r="AD1052" s="411">
        <f t="shared" ref="AD1052" si="3186">AD1051</f>
        <v>0</v>
      </c>
      <c r="AE1052" s="411">
        <f t="shared" ref="AE1052" si="3187">AE1051</f>
        <v>0</v>
      </c>
      <c r="AF1052" s="411">
        <f t="shared" ref="AF1052" si="3188">AF1051</f>
        <v>0</v>
      </c>
      <c r="AG1052" s="411">
        <f t="shared" ref="AG1052" si="3189">AG1051</f>
        <v>0</v>
      </c>
      <c r="AH1052" s="411">
        <f t="shared" ref="AH1052" si="3190">AH1051</f>
        <v>0</v>
      </c>
      <c r="AI1052" s="411">
        <f t="shared" ref="AI1052" si="3191">AI1051</f>
        <v>0</v>
      </c>
      <c r="AJ1052" s="411">
        <f t="shared" ref="AJ1052" si="3192">AJ1051</f>
        <v>0</v>
      </c>
      <c r="AK1052" s="411">
        <f t="shared" ref="AK1052" si="3193">AK1051</f>
        <v>0</v>
      </c>
      <c r="AL1052" s="411">
        <f t="shared" ref="AL1052" si="3194">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347</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5">Z1054</f>
        <v>0</v>
      </c>
      <c r="AA1055" s="411">
        <f t="shared" ref="AA1055" si="3196">AA1054</f>
        <v>0</v>
      </c>
      <c r="AB1055" s="411">
        <f t="shared" ref="AB1055" si="3197">AB1054</f>
        <v>0</v>
      </c>
      <c r="AC1055" s="411">
        <f t="shared" ref="AC1055" si="3198">AC1054</f>
        <v>0</v>
      </c>
      <c r="AD1055" s="411">
        <f t="shared" ref="AD1055" si="3199">AD1054</f>
        <v>0</v>
      </c>
      <c r="AE1055" s="411">
        <f t="shared" ref="AE1055" si="3200">AE1054</f>
        <v>0</v>
      </c>
      <c r="AF1055" s="411">
        <f t="shared" ref="AF1055" si="3201">AF1054</f>
        <v>0</v>
      </c>
      <c r="AG1055" s="411">
        <f t="shared" ref="AG1055" si="3202">AG1054</f>
        <v>0</v>
      </c>
      <c r="AH1055" s="411">
        <f t="shared" ref="AH1055" si="3203">AH1054</f>
        <v>0</v>
      </c>
      <c r="AI1055" s="411">
        <f t="shared" ref="AI1055" si="3204">AI1054</f>
        <v>0</v>
      </c>
      <c r="AJ1055" s="411">
        <f t="shared" ref="AJ1055" si="3205">AJ1054</f>
        <v>0</v>
      </c>
      <c r="AK1055" s="411">
        <f t="shared" ref="AK1055" si="3206">AK1054</f>
        <v>0</v>
      </c>
      <c r="AL1055" s="411">
        <f t="shared" ref="AL1055" si="3207">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502</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347</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8">Z1058</f>
        <v>0</v>
      </c>
      <c r="AA1059" s="411">
        <f t="shared" ref="AA1059" si="3209">AA1058</f>
        <v>0</v>
      </c>
      <c r="AB1059" s="411">
        <f t="shared" ref="AB1059" si="3210">AB1058</f>
        <v>0</v>
      </c>
      <c r="AC1059" s="411">
        <f t="shared" ref="AC1059" si="3211">AC1058</f>
        <v>0</v>
      </c>
      <c r="AD1059" s="411">
        <f t="shared" ref="AD1059" si="3212">AD1058</f>
        <v>0</v>
      </c>
      <c r="AE1059" s="411">
        <f t="shared" ref="AE1059" si="3213">AE1058</f>
        <v>0</v>
      </c>
      <c r="AF1059" s="411">
        <f t="shared" ref="AF1059" si="3214">AF1058</f>
        <v>0</v>
      </c>
      <c r="AG1059" s="411">
        <f t="shared" ref="AG1059" si="3215">AG1058</f>
        <v>0</v>
      </c>
      <c r="AH1059" s="411">
        <f t="shared" ref="AH1059" si="3216">AH1058</f>
        <v>0</v>
      </c>
      <c r="AI1059" s="411">
        <f t="shared" ref="AI1059" si="3217">AI1058</f>
        <v>0</v>
      </c>
      <c r="AJ1059" s="411">
        <f t="shared" ref="AJ1059" si="3218">AJ1058</f>
        <v>0</v>
      </c>
      <c r="AK1059" s="411">
        <f t="shared" ref="AK1059" si="3219">AK1058</f>
        <v>0</v>
      </c>
      <c r="AL1059" s="411">
        <f t="shared" ref="AL1059" si="3220">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347</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21">Z1061</f>
        <v>0</v>
      </c>
      <c r="AA1062" s="411">
        <f t="shared" ref="AA1062" si="3222">AA1061</f>
        <v>0</v>
      </c>
      <c r="AB1062" s="411">
        <f t="shared" ref="AB1062" si="3223">AB1061</f>
        <v>0</v>
      </c>
      <c r="AC1062" s="411">
        <f t="shared" ref="AC1062" si="3224">AC1061</f>
        <v>0</v>
      </c>
      <c r="AD1062" s="411">
        <f t="shared" ref="AD1062" si="3225">AD1061</f>
        <v>0</v>
      </c>
      <c r="AE1062" s="411">
        <f t="shared" ref="AE1062" si="3226">AE1061</f>
        <v>0</v>
      </c>
      <c r="AF1062" s="411">
        <f t="shared" ref="AF1062" si="3227">AF1061</f>
        <v>0</v>
      </c>
      <c r="AG1062" s="411">
        <f t="shared" ref="AG1062" si="3228">AG1061</f>
        <v>0</v>
      </c>
      <c r="AH1062" s="411">
        <f t="shared" ref="AH1062" si="3229">AH1061</f>
        <v>0</v>
      </c>
      <c r="AI1062" s="411">
        <f t="shared" ref="AI1062" si="3230">AI1061</f>
        <v>0</v>
      </c>
      <c r="AJ1062" s="411">
        <f t="shared" ref="AJ1062" si="3231">AJ1061</f>
        <v>0</v>
      </c>
      <c r="AK1062" s="411">
        <f t="shared" ref="AK1062" si="3232">AK1061</f>
        <v>0</v>
      </c>
      <c r="AL1062" s="411">
        <f t="shared" ref="AL1062" si="3233">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347</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4">Z1064</f>
        <v>0</v>
      </c>
      <c r="AA1065" s="411">
        <f t="shared" ref="AA1065" si="3235">AA1064</f>
        <v>0</v>
      </c>
      <c r="AB1065" s="411">
        <f t="shared" ref="AB1065" si="3236">AB1064</f>
        <v>0</v>
      </c>
      <c r="AC1065" s="411">
        <f t="shared" ref="AC1065" si="3237">AC1064</f>
        <v>0</v>
      </c>
      <c r="AD1065" s="411">
        <f t="shared" ref="AD1065" si="3238">AD1064</f>
        <v>0</v>
      </c>
      <c r="AE1065" s="411">
        <f t="shared" ref="AE1065" si="3239">AE1064</f>
        <v>0</v>
      </c>
      <c r="AF1065" s="411">
        <f t="shared" ref="AF1065" si="3240">AF1064</f>
        <v>0</v>
      </c>
      <c r="AG1065" s="411">
        <f t="shared" ref="AG1065" si="3241">AG1064</f>
        <v>0</v>
      </c>
      <c r="AH1065" s="411">
        <f t="shared" ref="AH1065" si="3242">AH1064</f>
        <v>0</v>
      </c>
      <c r="AI1065" s="411">
        <f t="shared" ref="AI1065" si="3243">AI1064</f>
        <v>0</v>
      </c>
      <c r="AJ1065" s="411">
        <f t="shared" ref="AJ1065" si="3244">AJ1064</f>
        <v>0</v>
      </c>
      <c r="AK1065" s="411">
        <f t="shared" ref="AK1065" si="3245">AK1064</f>
        <v>0</v>
      </c>
      <c r="AL1065" s="411">
        <f t="shared" ref="AL1065" si="3246">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503</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347</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7">Z1068</f>
        <v>0</v>
      </c>
      <c r="AA1069" s="411">
        <f t="shared" ref="AA1069" si="3248">AA1068</f>
        <v>0</v>
      </c>
      <c r="AB1069" s="411">
        <f t="shared" ref="AB1069" si="3249">AB1068</f>
        <v>0</v>
      </c>
      <c r="AC1069" s="411">
        <f t="shared" ref="AC1069" si="3250">AC1068</f>
        <v>0</v>
      </c>
      <c r="AD1069" s="411">
        <f t="shared" ref="AD1069" si="3251">AD1068</f>
        <v>0</v>
      </c>
      <c r="AE1069" s="411">
        <f t="shared" ref="AE1069" si="3252">AE1068</f>
        <v>0</v>
      </c>
      <c r="AF1069" s="411">
        <f t="shared" ref="AF1069" si="3253">AF1068</f>
        <v>0</v>
      </c>
      <c r="AG1069" s="411">
        <f t="shared" ref="AG1069" si="3254">AG1068</f>
        <v>0</v>
      </c>
      <c r="AH1069" s="411">
        <f t="shared" ref="AH1069" si="3255">AH1068</f>
        <v>0</v>
      </c>
      <c r="AI1069" s="411">
        <f t="shared" ref="AI1069" si="3256">AI1068</f>
        <v>0</v>
      </c>
      <c r="AJ1069" s="411">
        <f t="shared" ref="AJ1069" si="3257">AJ1068</f>
        <v>0</v>
      </c>
      <c r="AK1069" s="411">
        <f t="shared" ref="AK1069" si="3258">AK1068</f>
        <v>0</v>
      </c>
      <c r="AL1069" s="411">
        <f t="shared" ref="AL1069" si="3259">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347</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60">Z1071</f>
        <v>0</v>
      </c>
      <c r="AA1072" s="411">
        <f t="shared" ref="AA1072" si="3261">AA1071</f>
        <v>0</v>
      </c>
      <c r="AB1072" s="411">
        <f t="shared" ref="AB1072" si="3262">AB1071</f>
        <v>0</v>
      </c>
      <c r="AC1072" s="411">
        <f t="shared" ref="AC1072" si="3263">AC1071</f>
        <v>0</v>
      </c>
      <c r="AD1072" s="411">
        <f t="shared" ref="AD1072" si="3264">AD1071</f>
        <v>0</v>
      </c>
      <c r="AE1072" s="411">
        <f t="shared" ref="AE1072" si="3265">AE1071</f>
        <v>0</v>
      </c>
      <c r="AF1072" s="411">
        <f t="shared" ref="AF1072" si="3266">AF1071</f>
        <v>0</v>
      </c>
      <c r="AG1072" s="411">
        <f t="shared" ref="AG1072" si="3267">AG1071</f>
        <v>0</v>
      </c>
      <c r="AH1072" s="411">
        <f t="shared" ref="AH1072" si="3268">AH1071</f>
        <v>0</v>
      </c>
      <c r="AI1072" s="411">
        <f t="shared" ref="AI1072" si="3269">AI1071</f>
        <v>0</v>
      </c>
      <c r="AJ1072" s="411">
        <f t="shared" ref="AJ1072" si="3270">AJ1071</f>
        <v>0</v>
      </c>
      <c r="AK1072" s="411">
        <f t="shared" ref="AK1072" si="3271">AK1071</f>
        <v>0</v>
      </c>
      <c r="AL1072" s="411">
        <f t="shared" ref="AL1072" si="3272">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347</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3">Z1074</f>
        <v>0</v>
      </c>
      <c r="AA1075" s="411">
        <f t="shared" ref="AA1075" si="3274">AA1074</f>
        <v>0</v>
      </c>
      <c r="AB1075" s="411">
        <f t="shared" ref="AB1075" si="3275">AB1074</f>
        <v>0</v>
      </c>
      <c r="AC1075" s="411">
        <f t="shared" ref="AC1075" si="3276">AC1074</f>
        <v>0</v>
      </c>
      <c r="AD1075" s="411">
        <f t="shared" ref="AD1075" si="3277">AD1074</f>
        <v>0</v>
      </c>
      <c r="AE1075" s="411">
        <f t="shared" ref="AE1075" si="3278">AE1074</f>
        <v>0</v>
      </c>
      <c r="AF1075" s="411">
        <f t="shared" ref="AF1075" si="3279">AF1074</f>
        <v>0</v>
      </c>
      <c r="AG1075" s="411">
        <f t="shared" ref="AG1075" si="3280">AG1074</f>
        <v>0</v>
      </c>
      <c r="AH1075" s="411">
        <f t="shared" ref="AH1075" si="3281">AH1074</f>
        <v>0</v>
      </c>
      <c r="AI1075" s="411">
        <f t="shared" ref="AI1075" si="3282">AI1074</f>
        <v>0</v>
      </c>
      <c r="AJ1075" s="411">
        <f t="shared" ref="AJ1075" si="3283">AJ1074</f>
        <v>0</v>
      </c>
      <c r="AK1075" s="411">
        <f t="shared" ref="AK1075" si="3284">AK1074</f>
        <v>0</v>
      </c>
      <c r="AL1075" s="411">
        <f t="shared" ref="AL1075" si="3285">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347</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6">Z1077</f>
        <v>0</v>
      </c>
      <c r="AA1078" s="411">
        <f t="shared" ref="AA1078" si="3287">AA1077</f>
        <v>0</v>
      </c>
      <c r="AB1078" s="411">
        <f t="shared" ref="AB1078" si="3288">AB1077</f>
        <v>0</v>
      </c>
      <c r="AC1078" s="411">
        <f t="shared" ref="AC1078" si="3289">AC1077</f>
        <v>0</v>
      </c>
      <c r="AD1078" s="411">
        <f t="shared" ref="AD1078" si="3290">AD1077</f>
        <v>0</v>
      </c>
      <c r="AE1078" s="411">
        <f t="shared" ref="AE1078" si="3291">AE1077</f>
        <v>0</v>
      </c>
      <c r="AF1078" s="411">
        <f t="shared" ref="AF1078" si="3292">AF1077</f>
        <v>0</v>
      </c>
      <c r="AG1078" s="411">
        <f t="shared" ref="AG1078" si="3293">AG1077</f>
        <v>0</v>
      </c>
      <c r="AH1078" s="411">
        <f t="shared" ref="AH1078" si="3294">AH1077</f>
        <v>0</v>
      </c>
      <c r="AI1078" s="411">
        <f t="shared" ref="AI1078" si="3295">AI1077</f>
        <v>0</v>
      </c>
      <c r="AJ1078" s="411">
        <f t="shared" ref="AJ1078" si="3296">AJ1077</f>
        <v>0</v>
      </c>
      <c r="AK1078" s="411">
        <f t="shared" ref="AK1078" si="3297">AK1077</f>
        <v>0</v>
      </c>
      <c r="AL1078" s="411">
        <f t="shared" ref="AL1078" si="3298">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347</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9">Z1080</f>
        <v>0</v>
      </c>
      <c r="AA1081" s="411">
        <f t="shared" ref="AA1081" si="3300">AA1080</f>
        <v>0</v>
      </c>
      <c r="AB1081" s="411">
        <f t="shared" ref="AB1081" si="3301">AB1080</f>
        <v>0</v>
      </c>
      <c r="AC1081" s="411">
        <f t="shared" ref="AC1081" si="3302">AC1080</f>
        <v>0</v>
      </c>
      <c r="AD1081" s="411">
        <f t="shared" ref="AD1081" si="3303">AD1080</f>
        <v>0</v>
      </c>
      <c r="AE1081" s="411">
        <f t="shared" ref="AE1081" si="3304">AE1080</f>
        <v>0</v>
      </c>
      <c r="AF1081" s="411">
        <f t="shared" ref="AF1081" si="3305">AF1080</f>
        <v>0</v>
      </c>
      <c r="AG1081" s="411">
        <f t="shared" ref="AG1081" si="3306">AG1080</f>
        <v>0</v>
      </c>
      <c r="AH1081" s="411">
        <f t="shared" ref="AH1081" si="3307">AH1080</f>
        <v>0</v>
      </c>
      <c r="AI1081" s="411">
        <f t="shared" ref="AI1081" si="3308">AI1080</f>
        <v>0</v>
      </c>
      <c r="AJ1081" s="411">
        <f t="shared" ref="AJ1081" si="3309">AJ1080</f>
        <v>0</v>
      </c>
      <c r="AK1081" s="411">
        <f t="shared" ref="AK1081" si="3310">AK1080</f>
        <v>0</v>
      </c>
      <c r="AL1081" s="411">
        <f t="shared" ref="AL1081" si="3311">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347</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12">Z1083</f>
        <v>0</v>
      </c>
      <c r="AA1084" s="411">
        <f t="shared" ref="AA1084" si="3313">AA1083</f>
        <v>0</v>
      </c>
      <c r="AB1084" s="411">
        <f t="shared" ref="AB1084" si="3314">AB1083</f>
        <v>0</v>
      </c>
      <c r="AC1084" s="411">
        <f t="shared" ref="AC1084" si="3315">AC1083</f>
        <v>0</v>
      </c>
      <c r="AD1084" s="411">
        <f t="shared" ref="AD1084" si="3316">AD1083</f>
        <v>0</v>
      </c>
      <c r="AE1084" s="411">
        <f t="shared" ref="AE1084" si="3317">AE1083</f>
        <v>0</v>
      </c>
      <c r="AF1084" s="411">
        <f t="shared" ref="AF1084" si="3318">AF1083</f>
        <v>0</v>
      </c>
      <c r="AG1084" s="411">
        <f t="shared" ref="AG1084" si="3319">AG1083</f>
        <v>0</v>
      </c>
      <c r="AH1084" s="411">
        <f t="shared" ref="AH1084" si="3320">AH1083</f>
        <v>0</v>
      </c>
      <c r="AI1084" s="411">
        <f t="shared" ref="AI1084" si="3321">AI1083</f>
        <v>0</v>
      </c>
      <c r="AJ1084" s="411">
        <f t="shared" ref="AJ1084" si="3322">AJ1083</f>
        <v>0</v>
      </c>
      <c r="AK1084" s="411">
        <f t="shared" ref="AK1084" si="3323">AK1083</f>
        <v>0</v>
      </c>
      <c r="AL1084" s="411">
        <f t="shared" ref="AL1084" si="3324">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347</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5">Z1086</f>
        <v>0</v>
      </c>
      <c r="AA1087" s="411">
        <f t="shared" ref="AA1087" si="3326">AA1086</f>
        <v>0</v>
      </c>
      <c r="AB1087" s="411">
        <f t="shared" ref="AB1087" si="3327">AB1086</f>
        <v>0</v>
      </c>
      <c r="AC1087" s="411">
        <f t="shared" ref="AC1087" si="3328">AC1086</f>
        <v>0</v>
      </c>
      <c r="AD1087" s="411">
        <f t="shared" ref="AD1087" si="3329">AD1086</f>
        <v>0</v>
      </c>
      <c r="AE1087" s="411">
        <f t="shared" ref="AE1087" si="3330">AE1086</f>
        <v>0</v>
      </c>
      <c r="AF1087" s="411">
        <f t="shared" ref="AF1087" si="3331">AF1086</f>
        <v>0</v>
      </c>
      <c r="AG1087" s="411">
        <f t="shared" ref="AG1087" si="3332">AG1086</f>
        <v>0</v>
      </c>
      <c r="AH1087" s="411">
        <f t="shared" ref="AH1087" si="3333">AH1086</f>
        <v>0</v>
      </c>
      <c r="AI1087" s="411">
        <f t="shared" ref="AI1087" si="3334">AI1086</f>
        <v>0</v>
      </c>
      <c r="AJ1087" s="411">
        <f t="shared" ref="AJ1087" si="3335">AJ1086</f>
        <v>0</v>
      </c>
      <c r="AK1087" s="411">
        <f t="shared" ref="AK1087" si="3336">AK1086</f>
        <v>0</v>
      </c>
      <c r="AL1087" s="411">
        <f t="shared" ref="AL1087" si="3337">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347</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8">Z1089</f>
        <v>0</v>
      </c>
      <c r="AA1090" s="411">
        <f t="shared" ref="AA1090" si="3339">AA1089</f>
        <v>0</v>
      </c>
      <c r="AB1090" s="411">
        <f t="shared" ref="AB1090" si="3340">AB1089</f>
        <v>0</v>
      </c>
      <c r="AC1090" s="411">
        <f t="shared" ref="AC1090" si="3341">AC1089</f>
        <v>0</v>
      </c>
      <c r="AD1090" s="411">
        <f t="shared" ref="AD1090" si="3342">AD1089</f>
        <v>0</v>
      </c>
      <c r="AE1090" s="411">
        <f t="shared" ref="AE1090" si="3343">AE1089</f>
        <v>0</v>
      </c>
      <c r="AF1090" s="411">
        <f t="shared" ref="AF1090" si="3344">AF1089</f>
        <v>0</v>
      </c>
      <c r="AG1090" s="411">
        <f t="shared" ref="AG1090" si="3345">AG1089</f>
        <v>0</v>
      </c>
      <c r="AH1090" s="411">
        <f t="shared" ref="AH1090" si="3346">AH1089</f>
        <v>0</v>
      </c>
      <c r="AI1090" s="411">
        <f t="shared" ref="AI1090" si="3347">AI1089</f>
        <v>0</v>
      </c>
      <c r="AJ1090" s="411">
        <f t="shared" ref="AJ1090" si="3348">AJ1089</f>
        <v>0</v>
      </c>
      <c r="AK1090" s="411">
        <f t="shared" ref="AK1090" si="3349">AK1089</f>
        <v>0</v>
      </c>
      <c r="AL1090" s="411">
        <f t="shared" ref="AL1090" si="3350">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347</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51">Z1092</f>
        <v>0</v>
      </c>
      <c r="AA1093" s="411">
        <f t="shared" ref="AA1093" si="3352">AA1092</f>
        <v>0</v>
      </c>
      <c r="AB1093" s="411">
        <f t="shared" ref="AB1093" si="3353">AB1092</f>
        <v>0</v>
      </c>
      <c r="AC1093" s="411">
        <f t="shared" ref="AC1093" si="3354">AC1092</f>
        <v>0</v>
      </c>
      <c r="AD1093" s="411">
        <f t="shared" ref="AD1093" si="3355">AD1092</f>
        <v>0</v>
      </c>
      <c r="AE1093" s="411">
        <f t="shared" ref="AE1093" si="3356">AE1092</f>
        <v>0</v>
      </c>
      <c r="AF1093" s="411">
        <f t="shared" ref="AF1093" si="3357">AF1092</f>
        <v>0</v>
      </c>
      <c r="AG1093" s="411">
        <f t="shared" ref="AG1093" si="3358">AG1092</f>
        <v>0</v>
      </c>
      <c r="AH1093" s="411">
        <f t="shared" ref="AH1093" si="3359">AH1092</f>
        <v>0</v>
      </c>
      <c r="AI1093" s="411">
        <f t="shared" ref="AI1093" si="3360">AI1092</f>
        <v>0</v>
      </c>
      <c r="AJ1093" s="411">
        <f t="shared" ref="AJ1093" si="3361">AJ1092</f>
        <v>0</v>
      </c>
      <c r="AK1093" s="411">
        <f t="shared" ref="AK1093" si="3362">AK1092</f>
        <v>0</v>
      </c>
      <c r="AL1093" s="411">
        <f t="shared" ref="AL1093" si="3363">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347</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4">Z1095</f>
        <v>0</v>
      </c>
      <c r="AA1096" s="411">
        <f t="shared" ref="AA1096" si="3365">AA1095</f>
        <v>0</v>
      </c>
      <c r="AB1096" s="411">
        <f t="shared" ref="AB1096" si="3366">AB1095</f>
        <v>0</v>
      </c>
      <c r="AC1096" s="411">
        <f t="shared" ref="AC1096" si="3367">AC1095</f>
        <v>0</v>
      </c>
      <c r="AD1096" s="411">
        <f t="shared" ref="AD1096" si="3368">AD1095</f>
        <v>0</v>
      </c>
      <c r="AE1096" s="411">
        <f t="shared" ref="AE1096" si="3369">AE1095</f>
        <v>0</v>
      </c>
      <c r="AF1096" s="411">
        <f t="shared" ref="AF1096" si="3370">AF1095</f>
        <v>0</v>
      </c>
      <c r="AG1096" s="411">
        <f t="shared" ref="AG1096" si="3371">AG1095</f>
        <v>0</v>
      </c>
      <c r="AH1096" s="411">
        <f t="shared" ref="AH1096" si="3372">AH1095</f>
        <v>0</v>
      </c>
      <c r="AI1096" s="411">
        <f t="shared" ref="AI1096" si="3373">AI1095</f>
        <v>0</v>
      </c>
      <c r="AJ1096" s="411">
        <f t="shared" ref="AJ1096" si="3374">AJ1095</f>
        <v>0</v>
      </c>
      <c r="AK1096" s="411">
        <f t="shared" ref="AK1096" si="3375">AK1095</f>
        <v>0</v>
      </c>
      <c r="AL1096" s="411">
        <f t="shared" ref="AL1096" si="3376">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347</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7">Z1098</f>
        <v>0</v>
      </c>
      <c r="AA1099" s="411">
        <f t="shared" ref="AA1099" si="3378">AA1098</f>
        <v>0</v>
      </c>
      <c r="AB1099" s="411">
        <f t="shared" ref="AB1099" si="3379">AB1098</f>
        <v>0</v>
      </c>
      <c r="AC1099" s="411">
        <f t="shared" ref="AC1099" si="3380">AC1098</f>
        <v>0</v>
      </c>
      <c r="AD1099" s="411">
        <f t="shared" ref="AD1099" si="3381">AD1098</f>
        <v>0</v>
      </c>
      <c r="AE1099" s="411">
        <f t="shared" ref="AE1099" si="3382">AE1098</f>
        <v>0</v>
      </c>
      <c r="AF1099" s="411">
        <f t="shared" ref="AF1099" si="3383">AF1098</f>
        <v>0</v>
      </c>
      <c r="AG1099" s="411">
        <f t="shared" ref="AG1099" si="3384">AG1098</f>
        <v>0</v>
      </c>
      <c r="AH1099" s="411">
        <f t="shared" ref="AH1099" si="3385">AH1098</f>
        <v>0</v>
      </c>
      <c r="AI1099" s="411">
        <f t="shared" ref="AI1099" si="3386">AI1098</f>
        <v>0</v>
      </c>
      <c r="AJ1099" s="411">
        <f t="shared" ref="AJ1099" si="3387">AJ1098</f>
        <v>0</v>
      </c>
      <c r="AK1099" s="411">
        <f t="shared" ref="AK1099" si="3388">AK1098</f>
        <v>0</v>
      </c>
      <c r="AL1099" s="411">
        <f t="shared" ref="AL1099" si="3389">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347</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90">Z1101</f>
        <v>0</v>
      </c>
      <c r="AA1102" s="411">
        <f t="shared" ref="AA1102" si="3391">AA1101</f>
        <v>0</v>
      </c>
      <c r="AB1102" s="411">
        <f t="shared" ref="AB1102" si="3392">AB1101</f>
        <v>0</v>
      </c>
      <c r="AC1102" s="411">
        <f t="shared" ref="AC1102" si="3393">AC1101</f>
        <v>0</v>
      </c>
      <c r="AD1102" s="411">
        <f t="shared" ref="AD1102" si="3394">AD1101</f>
        <v>0</v>
      </c>
      <c r="AE1102" s="411">
        <f t="shared" ref="AE1102" si="3395">AE1101</f>
        <v>0</v>
      </c>
      <c r="AF1102" s="411">
        <f t="shared" ref="AF1102" si="3396">AF1101</f>
        <v>0</v>
      </c>
      <c r="AG1102" s="411">
        <f t="shared" ref="AG1102" si="3397">AG1101</f>
        <v>0</v>
      </c>
      <c r="AH1102" s="411">
        <f t="shared" ref="AH1102" si="3398">AH1101</f>
        <v>0</v>
      </c>
      <c r="AI1102" s="411">
        <f t="shared" ref="AI1102" si="3399">AI1101</f>
        <v>0</v>
      </c>
      <c r="AJ1102" s="411">
        <f t="shared" ref="AJ1102" si="3400">AJ1101</f>
        <v>0</v>
      </c>
      <c r="AK1102" s="411">
        <f t="shared" ref="AK1102" si="3401">AK1101</f>
        <v>0</v>
      </c>
      <c r="AL1102" s="411">
        <f t="shared" ref="AL1102" si="3402">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347</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3">Z1104</f>
        <v>0</v>
      </c>
      <c r="AA1105" s="411">
        <f t="shared" ref="AA1105" si="3404">AA1104</f>
        <v>0</v>
      </c>
      <c r="AB1105" s="411">
        <f t="shared" ref="AB1105" si="3405">AB1104</f>
        <v>0</v>
      </c>
      <c r="AC1105" s="411">
        <f t="shared" ref="AC1105" si="3406">AC1104</f>
        <v>0</v>
      </c>
      <c r="AD1105" s="411">
        <f t="shared" ref="AD1105" si="3407">AD1104</f>
        <v>0</v>
      </c>
      <c r="AE1105" s="411">
        <f t="shared" ref="AE1105" si="3408">AE1104</f>
        <v>0</v>
      </c>
      <c r="AF1105" s="411">
        <f t="shared" ref="AF1105" si="3409">AF1104</f>
        <v>0</v>
      </c>
      <c r="AG1105" s="411">
        <f t="shared" ref="AG1105" si="3410">AG1104</f>
        <v>0</v>
      </c>
      <c r="AH1105" s="411">
        <f t="shared" ref="AH1105" si="3411">AH1104</f>
        <v>0</v>
      </c>
      <c r="AI1105" s="411">
        <f t="shared" ref="AI1105" si="3412">AI1104</f>
        <v>0</v>
      </c>
      <c r="AJ1105" s="411">
        <f t="shared" ref="AJ1105" si="3413">AJ1104</f>
        <v>0</v>
      </c>
      <c r="AK1105" s="411">
        <f t="shared" ref="AK1105" si="3414">AK1104</f>
        <v>0</v>
      </c>
      <c r="AL1105" s="411">
        <f t="shared" ref="AL1105" si="3415">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347</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6">Z1107</f>
        <v>0</v>
      </c>
      <c r="AA1108" s="411">
        <f t="shared" ref="AA1108" si="3417">AA1107</f>
        <v>0</v>
      </c>
      <c r="AB1108" s="411">
        <f t="shared" ref="AB1108" si="3418">AB1107</f>
        <v>0</v>
      </c>
      <c r="AC1108" s="411">
        <f t="shared" ref="AC1108" si="3419">AC1107</f>
        <v>0</v>
      </c>
      <c r="AD1108" s="411">
        <f t="shared" ref="AD1108" si="3420">AD1107</f>
        <v>0</v>
      </c>
      <c r="AE1108" s="411">
        <f t="shared" ref="AE1108" si="3421">AE1107</f>
        <v>0</v>
      </c>
      <c r="AF1108" s="411">
        <f t="shared" ref="AF1108" si="3422">AF1107</f>
        <v>0</v>
      </c>
      <c r="AG1108" s="411">
        <f t="shared" ref="AG1108" si="3423">AG1107</f>
        <v>0</v>
      </c>
      <c r="AH1108" s="411">
        <f t="shared" ref="AH1108" si="3424">AH1107</f>
        <v>0</v>
      </c>
      <c r="AI1108" s="411">
        <f t="shared" ref="AI1108" si="3425">AI1107</f>
        <v>0</v>
      </c>
      <c r="AJ1108" s="411">
        <f t="shared" ref="AJ1108" si="3426">AJ1107</f>
        <v>0</v>
      </c>
      <c r="AK1108" s="411">
        <f t="shared" ref="AK1108" si="3427">AK1107</f>
        <v>0</v>
      </c>
      <c r="AL1108" s="411">
        <f t="shared" ref="AL1108" si="3428">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348</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349</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350</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354</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9">SUM(Y1114:AL1114)</f>
        <v>0</v>
      </c>
    </row>
    <row r="1115" spans="1:39">
      <c r="B1115" s="324" t="s">
        <v>355</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9"/>
        <v>0</v>
      </c>
    </row>
    <row r="1116" spans="1:39">
      <c r="B1116" s="324" t="s">
        <v>356</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9"/>
        <v>0</v>
      </c>
    </row>
    <row r="1117" spans="1:39">
      <c r="B1117" s="324" t="s">
        <v>357</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9"/>
        <v>0</v>
      </c>
    </row>
    <row r="1118" spans="1:39">
      <c r="B1118" s="324" t="s">
        <v>358</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30">Y212*Y1113</f>
        <v>0</v>
      </c>
      <c r="Z1118" s="378">
        <f t="shared" si="3430"/>
        <v>0</v>
      </c>
      <c r="AA1118" s="378">
        <f t="shared" si="3430"/>
        <v>0</v>
      </c>
      <c r="AB1118" s="378">
        <f t="shared" si="3430"/>
        <v>0</v>
      </c>
      <c r="AC1118" s="378">
        <f t="shared" si="3430"/>
        <v>0</v>
      </c>
      <c r="AD1118" s="378">
        <f t="shared" si="3430"/>
        <v>0</v>
      </c>
      <c r="AE1118" s="378">
        <f t="shared" si="3430"/>
        <v>0</v>
      </c>
      <c r="AF1118" s="378">
        <f t="shared" si="3430"/>
        <v>0</v>
      </c>
      <c r="AG1118" s="378">
        <f t="shared" si="3430"/>
        <v>0</v>
      </c>
      <c r="AH1118" s="378">
        <f t="shared" si="3430"/>
        <v>0</v>
      </c>
      <c r="AI1118" s="378">
        <f t="shared" si="3430"/>
        <v>0</v>
      </c>
      <c r="AJ1118" s="378">
        <f t="shared" si="3430"/>
        <v>0</v>
      </c>
      <c r="AK1118" s="378">
        <f t="shared" si="3430"/>
        <v>0</v>
      </c>
      <c r="AL1118" s="378">
        <f t="shared" si="3430"/>
        <v>0</v>
      </c>
      <c r="AM1118" s="629">
        <f t="shared" si="3429"/>
        <v>0</v>
      </c>
    </row>
    <row r="1119" spans="1:39">
      <c r="B1119" s="324" t="s">
        <v>359</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31">Y395*Y1113</f>
        <v>0</v>
      </c>
      <c r="Z1119" s="378">
        <f t="shared" si="3431"/>
        <v>0</v>
      </c>
      <c r="AA1119" s="378">
        <f t="shared" si="3431"/>
        <v>0</v>
      </c>
      <c r="AB1119" s="378">
        <f t="shared" si="3431"/>
        <v>0</v>
      </c>
      <c r="AC1119" s="378">
        <f t="shared" si="3431"/>
        <v>0</v>
      </c>
      <c r="AD1119" s="378">
        <f t="shared" si="3431"/>
        <v>0</v>
      </c>
      <c r="AE1119" s="378">
        <f t="shared" si="3431"/>
        <v>0</v>
      </c>
      <c r="AF1119" s="378">
        <f t="shared" si="3431"/>
        <v>0</v>
      </c>
      <c r="AG1119" s="378">
        <f t="shared" si="3431"/>
        <v>0</v>
      </c>
      <c r="AH1119" s="378">
        <f t="shared" si="3431"/>
        <v>0</v>
      </c>
      <c r="AI1119" s="378">
        <f t="shared" si="3431"/>
        <v>0</v>
      </c>
      <c r="AJ1119" s="378">
        <f t="shared" si="3431"/>
        <v>0</v>
      </c>
      <c r="AK1119" s="378">
        <f t="shared" si="3431"/>
        <v>0</v>
      </c>
      <c r="AL1119" s="378">
        <f t="shared" si="3431"/>
        <v>0</v>
      </c>
      <c r="AM1119" s="629">
        <f t="shared" si="3429"/>
        <v>0</v>
      </c>
    </row>
    <row r="1120" spans="1:39">
      <c r="B1120" s="324" t="s">
        <v>360</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32">Y578*Y1113</f>
        <v>0</v>
      </c>
      <c r="Z1120" s="378">
        <f t="shared" si="3432"/>
        <v>0</v>
      </c>
      <c r="AA1120" s="378">
        <f t="shared" si="3432"/>
        <v>0</v>
      </c>
      <c r="AB1120" s="378">
        <f t="shared" si="3432"/>
        <v>0</v>
      </c>
      <c r="AC1120" s="378">
        <f t="shared" si="3432"/>
        <v>0</v>
      </c>
      <c r="AD1120" s="378">
        <f t="shared" si="3432"/>
        <v>0</v>
      </c>
      <c r="AE1120" s="378">
        <f t="shared" si="3432"/>
        <v>0</v>
      </c>
      <c r="AF1120" s="378">
        <f t="shared" si="3432"/>
        <v>0</v>
      </c>
      <c r="AG1120" s="378">
        <f t="shared" si="3432"/>
        <v>0</v>
      </c>
      <c r="AH1120" s="378">
        <f t="shared" si="3432"/>
        <v>0</v>
      </c>
      <c r="AI1120" s="378">
        <f t="shared" si="3432"/>
        <v>0</v>
      </c>
      <c r="AJ1120" s="378">
        <f t="shared" si="3432"/>
        <v>0</v>
      </c>
      <c r="AK1120" s="378">
        <f t="shared" si="3432"/>
        <v>0</v>
      </c>
      <c r="AL1120" s="378">
        <f t="shared" si="3432"/>
        <v>0</v>
      </c>
      <c r="AM1120" s="629">
        <f t="shared" si="3429"/>
        <v>0</v>
      </c>
    </row>
    <row r="1121" spans="2:39">
      <c r="B1121" s="324" t="s">
        <v>361</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3">Y761*Y1113</f>
        <v>0</v>
      </c>
      <c r="Z1121" s="378">
        <f t="shared" si="3433"/>
        <v>0</v>
      </c>
      <c r="AA1121" s="378">
        <f t="shared" si="3433"/>
        <v>0</v>
      </c>
      <c r="AB1121" s="378">
        <f t="shared" si="3433"/>
        <v>0</v>
      </c>
      <c r="AC1121" s="378">
        <f t="shared" si="3433"/>
        <v>0</v>
      </c>
      <c r="AD1121" s="378">
        <f t="shared" si="3433"/>
        <v>0</v>
      </c>
      <c r="AE1121" s="378">
        <f t="shared" si="3433"/>
        <v>0</v>
      </c>
      <c r="AF1121" s="378">
        <f t="shared" si="3433"/>
        <v>0</v>
      </c>
      <c r="AG1121" s="378">
        <f t="shared" si="3433"/>
        <v>0</v>
      </c>
      <c r="AH1121" s="378">
        <f t="shared" si="3433"/>
        <v>0</v>
      </c>
      <c r="AI1121" s="378">
        <f t="shared" si="3433"/>
        <v>0</v>
      </c>
      <c r="AJ1121" s="378">
        <f t="shared" si="3433"/>
        <v>0</v>
      </c>
      <c r="AK1121" s="378">
        <f t="shared" si="3433"/>
        <v>0</v>
      </c>
      <c r="AL1121" s="378">
        <f t="shared" si="3433"/>
        <v>0</v>
      </c>
      <c r="AM1121" s="629">
        <f t="shared" si="3429"/>
        <v>0</v>
      </c>
    </row>
    <row r="1122" spans="2:39">
      <c r="B1122" s="324" t="s">
        <v>362</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4">Y944*Y1113</f>
        <v>0</v>
      </c>
      <c r="Z1122" s="378">
        <f t="shared" si="3434"/>
        <v>0</v>
      </c>
      <c r="AA1122" s="378">
        <f t="shared" si="3434"/>
        <v>0</v>
      </c>
      <c r="AB1122" s="378">
        <f t="shared" si="3434"/>
        <v>0</v>
      </c>
      <c r="AC1122" s="378">
        <f t="shared" si="3434"/>
        <v>0</v>
      </c>
      <c r="AD1122" s="378">
        <f t="shared" si="3434"/>
        <v>0</v>
      </c>
      <c r="AE1122" s="378">
        <f t="shared" si="3434"/>
        <v>0</v>
      </c>
      <c r="AF1122" s="378">
        <f t="shared" si="3434"/>
        <v>0</v>
      </c>
      <c r="AG1122" s="378">
        <f t="shared" si="3434"/>
        <v>0</v>
      </c>
      <c r="AH1122" s="378">
        <f t="shared" si="3434"/>
        <v>0</v>
      </c>
      <c r="AI1122" s="378">
        <f t="shared" si="3434"/>
        <v>0</v>
      </c>
      <c r="AJ1122" s="378">
        <f t="shared" si="3434"/>
        <v>0</v>
      </c>
      <c r="AK1122" s="378">
        <f t="shared" si="3434"/>
        <v>0</v>
      </c>
      <c r="AL1122" s="378">
        <f t="shared" si="3434"/>
        <v>0</v>
      </c>
      <c r="AM1122" s="629">
        <f t="shared" si="3429"/>
        <v>0</v>
      </c>
    </row>
    <row r="1123" spans="2:39">
      <c r="B1123" s="324" t="s">
        <v>363</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5">AA1110*AA1113</f>
        <v>0</v>
      </c>
      <c r="AB1123" s="378">
        <f t="shared" si="3435"/>
        <v>0</v>
      </c>
      <c r="AC1123" s="378">
        <f t="shared" si="3435"/>
        <v>0</v>
      </c>
      <c r="AD1123" s="378">
        <f t="shared" si="3435"/>
        <v>0</v>
      </c>
      <c r="AE1123" s="378">
        <f t="shared" si="3435"/>
        <v>0</v>
      </c>
      <c r="AF1123" s="378">
        <f t="shared" si="3435"/>
        <v>0</v>
      </c>
      <c r="AG1123" s="378">
        <f t="shared" si="3435"/>
        <v>0</v>
      </c>
      <c r="AH1123" s="378">
        <f t="shared" si="3435"/>
        <v>0</v>
      </c>
      <c r="AI1123" s="378">
        <f t="shared" si="3435"/>
        <v>0</v>
      </c>
      <c r="AJ1123" s="378">
        <f t="shared" si="3435"/>
        <v>0</v>
      </c>
      <c r="AK1123" s="378">
        <f t="shared" si="3435"/>
        <v>0</v>
      </c>
      <c r="AL1123" s="378">
        <f t="shared" si="3435"/>
        <v>0</v>
      </c>
      <c r="AM1123" s="629">
        <f t="shared" si="3429"/>
        <v>0</v>
      </c>
    </row>
    <row r="1124" spans="2:39" ht="15.75">
      <c r="B1124" s="349" t="s">
        <v>353</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6">SUM(Z1114:Z1123)</f>
        <v>0</v>
      </c>
      <c r="AA1124" s="346">
        <f t="shared" si="3436"/>
        <v>0</v>
      </c>
      <c r="AB1124" s="346">
        <f t="shared" si="3436"/>
        <v>0</v>
      </c>
      <c r="AC1124" s="346">
        <f t="shared" si="3436"/>
        <v>0</v>
      </c>
      <c r="AD1124" s="346">
        <f t="shared" si="3436"/>
        <v>0</v>
      </c>
      <c r="AE1124" s="346">
        <f t="shared" si="3436"/>
        <v>0</v>
      </c>
      <c r="AF1124" s="346">
        <f>SUM(AF1114:AF1123)</f>
        <v>0</v>
      </c>
      <c r="AG1124" s="346">
        <f t="shared" ref="AG1124:AL1124" si="3437">SUM(AG1114:AG1123)</f>
        <v>0</v>
      </c>
      <c r="AH1124" s="346">
        <f t="shared" si="3437"/>
        <v>0</v>
      </c>
      <c r="AI1124" s="346">
        <f t="shared" si="3437"/>
        <v>0</v>
      </c>
      <c r="AJ1124" s="346">
        <f t="shared" si="3437"/>
        <v>0</v>
      </c>
      <c r="AK1124" s="346">
        <f t="shared" si="3437"/>
        <v>0</v>
      </c>
      <c r="AL1124" s="346">
        <f t="shared" si="3437"/>
        <v>0</v>
      </c>
      <c r="AM1124" s="407">
        <f>SUM(AM1114:AM1123)</f>
        <v>0</v>
      </c>
    </row>
    <row r="1125" spans="2:39" ht="15.75">
      <c r="B1125" s="349" t="s">
        <v>352</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8">Z1111*Z1113</f>
        <v>0</v>
      </c>
      <c r="AA1125" s="347">
        <f>AA1111*AA1113</f>
        <v>0</v>
      </c>
      <c r="AB1125" s="347">
        <f t="shared" si="3438"/>
        <v>0</v>
      </c>
      <c r="AC1125" s="347">
        <f t="shared" si="3438"/>
        <v>0</v>
      </c>
      <c r="AD1125" s="347">
        <f t="shared" si="3438"/>
        <v>0</v>
      </c>
      <c r="AE1125" s="347">
        <f t="shared" si="3438"/>
        <v>0</v>
      </c>
      <c r="AF1125" s="347">
        <f t="shared" ref="AF1125:AL1125" si="3439">AF1111*AF1113</f>
        <v>0</v>
      </c>
      <c r="AG1125" s="347">
        <f t="shared" si="3439"/>
        <v>0</v>
      </c>
      <c r="AH1125" s="347">
        <f t="shared" si="3439"/>
        <v>0</v>
      </c>
      <c r="AI1125" s="347">
        <f t="shared" si="3439"/>
        <v>0</v>
      </c>
      <c r="AJ1125" s="347">
        <f t="shared" si="3439"/>
        <v>0</v>
      </c>
      <c r="AK1125" s="347">
        <f t="shared" si="3439"/>
        <v>0</v>
      </c>
      <c r="AL1125" s="347">
        <f t="shared" si="3439"/>
        <v>0</v>
      </c>
      <c r="AM1125" s="407">
        <f>SUM(Y1125:AL1125)</f>
        <v>0</v>
      </c>
    </row>
    <row r="1126" spans="2:39" ht="15.75">
      <c r="B1126" s="349" t="s">
        <v>351</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591</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529</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topLeftCell="A124" zoomScale="90" zoomScaleNormal="90" workbookViewId="0">
      <selection activeCell="D130" sqref="D130"/>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554</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507</v>
      </c>
      <c r="C8" s="826" t="s">
        <v>668</v>
      </c>
      <c r="D8" s="826"/>
      <c r="E8" s="826"/>
      <c r="F8" s="826"/>
      <c r="G8" s="826"/>
      <c r="H8" s="826"/>
      <c r="I8" s="826"/>
      <c r="J8" s="826"/>
      <c r="K8" s="826"/>
      <c r="L8" s="826"/>
      <c r="M8" s="826"/>
      <c r="N8" s="826"/>
      <c r="O8" s="826"/>
      <c r="P8" s="826"/>
      <c r="Q8" s="826"/>
      <c r="R8" s="826"/>
      <c r="S8" s="826"/>
      <c r="T8" s="105"/>
      <c r="U8" s="105"/>
      <c r="V8" s="105"/>
      <c r="W8" s="105"/>
    </row>
    <row r="9" spans="1:28" s="9" customFormat="1" ht="46.9" customHeight="1">
      <c r="B9" s="55"/>
      <c r="C9" s="788" t="s">
        <v>679</v>
      </c>
      <c r="D9" s="788"/>
      <c r="E9" s="788"/>
      <c r="F9" s="788"/>
      <c r="G9" s="788"/>
      <c r="H9" s="788"/>
      <c r="I9" s="788"/>
      <c r="J9" s="788"/>
      <c r="K9" s="788"/>
      <c r="L9" s="788"/>
      <c r="M9" s="788"/>
      <c r="N9" s="788"/>
      <c r="O9" s="788"/>
      <c r="P9" s="788"/>
      <c r="Q9" s="788"/>
      <c r="R9" s="788"/>
      <c r="S9" s="788"/>
      <c r="T9" s="105"/>
      <c r="U9" s="105"/>
      <c r="V9" s="105"/>
      <c r="W9" s="105"/>
    </row>
    <row r="10" spans="1:28" s="9" customFormat="1" ht="37.9" customHeight="1">
      <c r="B10" s="88"/>
      <c r="C10" s="804" t="s">
        <v>680</v>
      </c>
      <c r="D10" s="788"/>
      <c r="E10" s="788"/>
      <c r="F10" s="788"/>
      <c r="G10" s="788"/>
      <c r="H10" s="788"/>
      <c r="I10" s="788"/>
      <c r="J10" s="788"/>
      <c r="K10" s="788"/>
      <c r="L10" s="788"/>
      <c r="M10" s="788"/>
      <c r="N10" s="788"/>
      <c r="O10" s="788"/>
      <c r="P10" s="788"/>
      <c r="Q10" s="788"/>
      <c r="R10" s="788"/>
      <c r="S10" s="788"/>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25" t="s">
        <v>235</v>
      </c>
      <c r="C12" s="825"/>
      <c r="D12" s="181"/>
      <c r="E12" s="182" t="s">
        <v>236</v>
      </c>
      <c r="F12" s="51"/>
      <c r="G12" s="51"/>
      <c r="H12" s="44"/>
      <c r="I12" s="51"/>
      <c r="K12" s="592" t="s">
        <v>538</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473</v>
      </c>
      <c r="D14" s="203"/>
      <c r="E14" s="204" t="s">
        <v>62</v>
      </c>
      <c r="F14" s="204" t="s">
        <v>495</v>
      </c>
      <c r="G14" s="204" t="s">
        <v>63</v>
      </c>
      <c r="H14" s="204" t="s">
        <v>64</v>
      </c>
      <c r="I14" s="204" t="str">
        <f>'1.  LRAMVA Summary'!D52</f>
        <v>Residential</v>
      </c>
      <c r="J14" s="204" t="str">
        <f>'1.  LRAMVA Summary'!E52</f>
        <v>GS&lt;50 kW</v>
      </c>
      <c r="K14" s="204" t="str">
        <f>'1.  LRAMVA Summary'!F52</f>
        <v>GS&gt;50-4999kW</v>
      </c>
      <c r="L14" s="204" t="str">
        <f>'1.  LRAMVA Summary'!G52</f>
        <v>USL</v>
      </c>
      <c r="M14" s="204" t="str">
        <f>'1.  LRAMVA Summary'!H52</f>
        <v xml:space="preserve">Street Lighting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462</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426</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30">
        <v>1.4999999999999999E-2</v>
      </c>
      <c r="D42" s="206"/>
      <c r="E42" s="216" t="s">
        <v>463</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427</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30">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7">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7">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464</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428</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465</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429</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466</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430</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75" thickBot="1">
      <c r="B102" s="66"/>
      <c r="E102" s="216" t="s">
        <v>467</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431</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0.40551444999999997</v>
      </c>
      <c r="J106" s="230">
        <f>(SUM('1.  LRAMVA Summary'!E$54:E$71)+SUM('1.  LRAMVA Summary'!E$72:E$73)*(MONTH($E106)-1)/12)*$H106</f>
        <v>0.49810355833333325</v>
      </c>
      <c r="K106" s="230">
        <f>(SUM('1.  LRAMVA Summary'!F$54:F$71)+SUM('1.  LRAMVA Summary'!F$72:F$73)*(MONTH($E106)-1)/12)*$H106</f>
        <v>-4.7428150000000002E-2</v>
      </c>
      <c r="L106" s="230">
        <f>(SUM('1.  LRAMVA Summary'!G$54:G$71)+SUM('1.  LRAMVA Summary'!G$72:G$73)*(MONTH($E106)-1)/12)*$H106</f>
        <v>-5.1761111111111105E-4</v>
      </c>
      <c r="M106" s="230">
        <f>(SUM('1.  LRAMVA Summary'!H$54:H$71)+SUM('1.  LRAMVA Summary'!H$72:H$73)*(MONTH($E106)-1)/12)*$H106</f>
        <v>-8.6482763888888897E-3</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0.84702397083333314</v>
      </c>
    </row>
    <row r="107" spans="2:23" s="9" customFormat="1">
      <c r="B107" s="66"/>
      <c r="E107" s="214">
        <v>42795</v>
      </c>
      <c r="F107" s="214" t="s">
        <v>184</v>
      </c>
      <c r="G107" s="215" t="s">
        <v>65</v>
      </c>
      <c r="H107" s="240">
        <f t="shared" si="48"/>
        <v>9.1666666666666665E-4</v>
      </c>
      <c r="I107" s="230">
        <f>(SUM('1.  LRAMVA Summary'!D$54:D$71)+SUM('1.  LRAMVA Summary'!D$72:D$73)*(MONTH($E107)-1)/12)*$H107</f>
        <v>0.81102889999999994</v>
      </c>
      <c r="J107" s="230">
        <f>(SUM('1.  LRAMVA Summary'!E$54:E$71)+SUM('1.  LRAMVA Summary'!E$72:E$73)*(MONTH($E107)-1)/12)*$H107</f>
        <v>0.9962071166666665</v>
      </c>
      <c r="K107" s="230">
        <f>(SUM('1.  LRAMVA Summary'!F$54:F$71)+SUM('1.  LRAMVA Summary'!F$72:F$73)*(MONTH($E107)-1)/12)*$H107</f>
        <v>-9.4856300000000005E-2</v>
      </c>
      <c r="L107" s="230">
        <f>(SUM('1.  LRAMVA Summary'!G$54:G$71)+SUM('1.  LRAMVA Summary'!G$72:G$73)*(MONTH($E107)-1)/12)*$H107</f>
        <v>-1.0352222222222221E-3</v>
      </c>
      <c r="M107" s="230">
        <f>(SUM('1.  LRAMVA Summary'!H$54:H$71)+SUM('1.  LRAMVA Summary'!H$72:H$73)*(MONTH($E107)-1)/12)*$H107</f>
        <v>-1.7296552777777779E-2</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1.6940479416666663</v>
      </c>
    </row>
    <row r="108" spans="2:23" s="8" customFormat="1">
      <c r="B108" s="239"/>
      <c r="E108" s="214">
        <v>42826</v>
      </c>
      <c r="F108" s="214" t="s">
        <v>184</v>
      </c>
      <c r="G108" s="215" t="s">
        <v>66</v>
      </c>
      <c r="H108" s="240">
        <f>$C$40/12</f>
        <v>9.1666666666666665E-4</v>
      </c>
      <c r="I108" s="230">
        <f>(SUM('1.  LRAMVA Summary'!D$54:D$71)+SUM('1.  LRAMVA Summary'!D$72:D$73)*(MONTH($E108)-1)/12)*$H108</f>
        <v>1.2165433499999998</v>
      </c>
      <c r="J108" s="230">
        <f>(SUM('1.  LRAMVA Summary'!E$54:E$71)+SUM('1.  LRAMVA Summary'!E$72:E$73)*(MONTH($E108)-1)/12)*$H108</f>
        <v>1.4943106749999997</v>
      </c>
      <c r="K108" s="230">
        <f>(SUM('1.  LRAMVA Summary'!F$54:F$71)+SUM('1.  LRAMVA Summary'!F$72:F$73)*(MONTH($E108)-1)/12)*$H108</f>
        <v>-0.14228445000000001</v>
      </c>
      <c r="L108" s="230">
        <f>(SUM('1.  LRAMVA Summary'!G$54:G$71)+SUM('1.  LRAMVA Summary'!G$72:G$73)*(MONTH($E108)-1)/12)*$H108</f>
        <v>-1.5528333333333334E-3</v>
      </c>
      <c r="M108" s="230">
        <f>(SUM('1.  LRAMVA Summary'!H$54:H$71)+SUM('1.  LRAMVA Summary'!H$72:H$73)*(MONTH($E108)-1)/12)*$H108</f>
        <v>-2.5944829166666669E-2</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2.5410719124999996</v>
      </c>
    </row>
    <row r="109" spans="2:23" s="9" customFormat="1">
      <c r="B109" s="66"/>
      <c r="E109" s="214">
        <v>42856</v>
      </c>
      <c r="F109" s="214" t="s">
        <v>184</v>
      </c>
      <c r="G109" s="215" t="s">
        <v>66</v>
      </c>
      <c r="H109" s="240">
        <f t="shared" ref="H109:H110" si="50">$C$40/12</f>
        <v>9.1666666666666665E-4</v>
      </c>
      <c r="I109" s="230">
        <f>(SUM('1.  LRAMVA Summary'!D$54:D$71)+SUM('1.  LRAMVA Summary'!D$72:D$73)*(MONTH($E109)-1)/12)*$H109</f>
        <v>1.6220577999999999</v>
      </c>
      <c r="J109" s="230">
        <f>(SUM('1.  LRAMVA Summary'!E$54:E$71)+SUM('1.  LRAMVA Summary'!E$72:E$73)*(MONTH($E109)-1)/12)*$H109</f>
        <v>1.992414233333333</v>
      </c>
      <c r="K109" s="230">
        <f>(SUM('1.  LRAMVA Summary'!F$54:F$71)+SUM('1.  LRAMVA Summary'!F$72:F$73)*(MONTH($E109)-1)/12)*$H109</f>
        <v>-0.18971260000000001</v>
      </c>
      <c r="L109" s="230">
        <f>(SUM('1.  LRAMVA Summary'!G$54:G$71)+SUM('1.  LRAMVA Summary'!G$72:G$73)*(MONTH($E109)-1)/12)*$H109</f>
        <v>-2.0704444444444442E-3</v>
      </c>
      <c r="M109" s="230">
        <f>(SUM('1.  LRAMVA Summary'!H$54:H$71)+SUM('1.  LRAMVA Summary'!H$72:H$73)*(MONTH($E109)-1)/12)*$H109</f>
        <v>-3.4593105555555559E-2</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3.3880958833333326</v>
      </c>
    </row>
    <row r="110" spans="2:23" s="238" customFormat="1">
      <c r="B110" s="237"/>
      <c r="E110" s="214">
        <v>42887</v>
      </c>
      <c r="F110" s="214" t="s">
        <v>184</v>
      </c>
      <c r="G110" s="215" t="s">
        <v>66</v>
      </c>
      <c r="H110" s="240">
        <f t="shared" si="50"/>
        <v>9.1666666666666665E-4</v>
      </c>
      <c r="I110" s="230">
        <f>(SUM('1.  LRAMVA Summary'!D$54:D$71)+SUM('1.  LRAMVA Summary'!D$72:D$73)*(MONTH($E110)-1)/12)*$H110</f>
        <v>2.0275722499999995</v>
      </c>
      <c r="J110" s="230">
        <f>(SUM('1.  LRAMVA Summary'!E$54:E$71)+SUM('1.  LRAMVA Summary'!E$72:E$73)*(MONTH($E110)-1)/12)*$H110</f>
        <v>2.4905177916666665</v>
      </c>
      <c r="K110" s="230">
        <f>(SUM('1.  LRAMVA Summary'!F$54:F$71)+SUM('1.  LRAMVA Summary'!F$72:F$73)*(MONTH($E110)-1)/12)*$H110</f>
        <v>-0.23714075000000001</v>
      </c>
      <c r="L110" s="230">
        <f>(SUM('1.  LRAMVA Summary'!G$54:G$71)+SUM('1.  LRAMVA Summary'!G$72:G$73)*(MONTH($E110)-1)/12)*$H110</f>
        <v>-2.5880555555555548E-3</v>
      </c>
      <c r="M110" s="230">
        <f>(SUM('1.  LRAMVA Summary'!H$54:H$71)+SUM('1.  LRAMVA Summary'!H$72:H$73)*(MONTH($E110)-1)/12)*$H110</f>
        <v>-4.3241381944444449E-2</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4.2351198541666655</v>
      </c>
    </row>
    <row r="111" spans="2:23" s="9" customFormat="1">
      <c r="B111" s="66"/>
      <c r="E111" s="214">
        <v>42917</v>
      </c>
      <c r="F111" s="214" t="s">
        <v>184</v>
      </c>
      <c r="G111" s="215" t="s">
        <v>68</v>
      </c>
      <c r="H111" s="240">
        <f>$C$41/12</f>
        <v>9.1666666666666665E-4</v>
      </c>
      <c r="I111" s="230">
        <f>(SUM('1.  LRAMVA Summary'!D$54:D$71)+SUM('1.  LRAMVA Summary'!D$72:D$73)*(MONTH($E111)-1)/12)*$H111</f>
        <v>2.4330866999999996</v>
      </c>
      <c r="J111" s="230">
        <f>(SUM('1.  LRAMVA Summary'!E$54:E$71)+SUM('1.  LRAMVA Summary'!E$72:E$73)*(MONTH($E111)-1)/12)*$H111</f>
        <v>2.9886213499999994</v>
      </c>
      <c r="K111" s="230">
        <f>(SUM('1.  LRAMVA Summary'!F$54:F$71)+SUM('1.  LRAMVA Summary'!F$72:F$73)*(MONTH($E111)-1)/12)*$H111</f>
        <v>-0.28456890000000001</v>
      </c>
      <c r="L111" s="230">
        <f>(SUM('1.  LRAMVA Summary'!G$54:G$71)+SUM('1.  LRAMVA Summary'!G$72:G$73)*(MONTH($E111)-1)/12)*$H111</f>
        <v>-3.1056666666666667E-3</v>
      </c>
      <c r="M111" s="230">
        <f>(SUM('1.  LRAMVA Summary'!H$54:H$71)+SUM('1.  LRAMVA Summary'!H$72:H$73)*(MONTH($E111)-1)/12)*$H111</f>
        <v>-5.1889658333333338E-2</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5.0821438249999993</v>
      </c>
    </row>
    <row r="112" spans="2:23" s="9" customFormat="1">
      <c r="B112" s="66"/>
      <c r="E112" s="214">
        <v>42948</v>
      </c>
      <c r="F112" s="214" t="s">
        <v>184</v>
      </c>
      <c r="G112" s="215" t="s">
        <v>68</v>
      </c>
      <c r="H112" s="240">
        <f t="shared" ref="H112:H113" si="51">$C$41/12</f>
        <v>9.1666666666666665E-4</v>
      </c>
      <c r="I112" s="230">
        <f>(SUM('1.  LRAMVA Summary'!D$54:D$71)+SUM('1.  LRAMVA Summary'!D$72:D$73)*(MONTH($E112)-1)/12)*$H112</f>
        <v>2.8386011500000001</v>
      </c>
      <c r="J112" s="230">
        <f>(SUM('1.  LRAMVA Summary'!E$54:E$71)+SUM('1.  LRAMVA Summary'!E$72:E$73)*(MONTH($E112)-1)/12)*$H112</f>
        <v>3.4867249083333327</v>
      </c>
      <c r="K112" s="230">
        <f>(SUM('1.  LRAMVA Summary'!F$54:F$71)+SUM('1.  LRAMVA Summary'!F$72:F$73)*(MONTH($E112)-1)/12)*$H112</f>
        <v>-0.33199705000000002</v>
      </c>
      <c r="L112" s="230">
        <f>(SUM('1.  LRAMVA Summary'!G$54:G$71)+SUM('1.  LRAMVA Summary'!G$72:G$73)*(MONTH($E112)-1)/12)*$H112</f>
        <v>-3.6232777777777782E-3</v>
      </c>
      <c r="M112" s="230">
        <f>(SUM('1.  LRAMVA Summary'!H$54:H$71)+SUM('1.  LRAMVA Summary'!H$72:H$73)*(MONTH($E112)-1)/12)*$H112</f>
        <v>-6.0537934722222228E-2</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5.9291677958333331</v>
      </c>
    </row>
    <row r="113" spans="2:23" s="9" customFormat="1">
      <c r="B113" s="66"/>
      <c r="E113" s="214">
        <v>42979</v>
      </c>
      <c r="F113" s="214" t="s">
        <v>184</v>
      </c>
      <c r="G113" s="215" t="s">
        <v>68</v>
      </c>
      <c r="H113" s="240">
        <f t="shared" si="51"/>
        <v>9.1666666666666665E-4</v>
      </c>
      <c r="I113" s="230">
        <f>(SUM('1.  LRAMVA Summary'!D$54:D$71)+SUM('1.  LRAMVA Summary'!D$72:D$73)*(MONTH($E113)-1)/12)*$H113</f>
        <v>3.2441155999999998</v>
      </c>
      <c r="J113" s="230">
        <f>(SUM('1.  LRAMVA Summary'!E$54:E$71)+SUM('1.  LRAMVA Summary'!E$72:E$73)*(MONTH($E113)-1)/12)*$H113</f>
        <v>3.984828466666666</v>
      </c>
      <c r="K113" s="230">
        <f>(SUM('1.  LRAMVA Summary'!F$54:F$71)+SUM('1.  LRAMVA Summary'!F$72:F$73)*(MONTH($E113)-1)/12)*$H113</f>
        <v>-0.37942520000000002</v>
      </c>
      <c r="L113" s="230">
        <f>(SUM('1.  LRAMVA Summary'!G$54:G$71)+SUM('1.  LRAMVA Summary'!G$72:G$73)*(MONTH($E113)-1)/12)*$H113</f>
        <v>-4.1408888888888884E-3</v>
      </c>
      <c r="M113" s="230">
        <f>(SUM('1.  LRAMVA Summary'!H$54:H$71)+SUM('1.  LRAMVA Summary'!H$72:H$73)*(MONTH($E113)-1)/12)*$H113</f>
        <v>-6.9186211111111118E-2</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6.7761917666666651</v>
      </c>
    </row>
    <row r="114" spans="2:23" s="9" customFormat="1">
      <c r="B114" s="66"/>
      <c r="E114" s="214">
        <v>43009</v>
      </c>
      <c r="F114" s="214" t="s">
        <v>184</v>
      </c>
      <c r="G114" s="215" t="s">
        <v>69</v>
      </c>
      <c r="H114" s="240">
        <f>$C$42/12</f>
        <v>1.25E-3</v>
      </c>
      <c r="I114" s="230">
        <f>(SUM('1.  LRAMVA Summary'!D$54:D$71)+SUM('1.  LRAMVA Summary'!D$72:D$73)*(MONTH($E114)-1)/12)*$H114</f>
        <v>4.9767682499999992</v>
      </c>
      <c r="J114" s="230">
        <f>(SUM('1.  LRAMVA Summary'!E$54:E$71)+SUM('1.  LRAMVA Summary'!E$72:E$73)*(MONTH($E114)-1)/12)*$H114</f>
        <v>6.1130891250000001</v>
      </c>
      <c r="K114" s="230">
        <f>(SUM('1.  LRAMVA Summary'!F$54:F$71)+SUM('1.  LRAMVA Summary'!F$72:F$73)*(MONTH($E114)-1)/12)*$H114</f>
        <v>-0.58207275000000003</v>
      </c>
      <c r="L114" s="230">
        <f>(SUM('1.  LRAMVA Summary'!G$54:G$71)+SUM('1.  LRAMVA Summary'!G$72:G$73)*(MONTH($E114)-1)/12)*$H114</f>
        <v>-6.3524999999999996E-3</v>
      </c>
      <c r="M114" s="230">
        <f>(SUM('1.  LRAMVA Summary'!H$54:H$71)+SUM('1.  LRAMVA Summary'!H$72:H$73)*(MONTH($E114)-1)/12)*$H114</f>
        <v>-0.10613793750000002</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10.395294187499999</v>
      </c>
    </row>
    <row r="115" spans="2:23" s="9" customFormat="1">
      <c r="B115" s="66"/>
      <c r="E115" s="214">
        <v>43040</v>
      </c>
      <c r="F115" s="214" t="s">
        <v>184</v>
      </c>
      <c r="G115" s="215" t="s">
        <v>69</v>
      </c>
      <c r="H115" s="240">
        <f t="shared" ref="H115:H116" si="52">$C$42/12</f>
        <v>1.25E-3</v>
      </c>
      <c r="I115" s="230">
        <f>(SUM('1.  LRAMVA Summary'!D$54:D$71)+SUM('1.  LRAMVA Summary'!D$72:D$73)*(MONTH($E115)-1)/12)*$H115</f>
        <v>5.5297424999999985</v>
      </c>
      <c r="J115" s="230">
        <f>(SUM('1.  LRAMVA Summary'!E$54:E$71)+SUM('1.  LRAMVA Summary'!E$72:E$73)*(MONTH($E115)-1)/12)*$H115</f>
        <v>6.7923212500000005</v>
      </c>
      <c r="K115" s="230">
        <f>(SUM('1.  LRAMVA Summary'!F$54:F$71)+SUM('1.  LRAMVA Summary'!F$72:F$73)*(MONTH($E115)-1)/12)*$H115</f>
        <v>-0.64674750000000003</v>
      </c>
      <c r="L115" s="230">
        <f>(SUM('1.  LRAMVA Summary'!G$54:G$71)+SUM('1.  LRAMVA Summary'!G$72:G$73)*(MONTH($E115)-1)/12)*$H115</f>
        <v>-7.0583333333333323E-3</v>
      </c>
      <c r="M115" s="230">
        <f>(SUM('1.  LRAMVA Summary'!H$54:H$71)+SUM('1.  LRAMVA Summary'!H$72:H$73)*(MONTH($E115)-1)/12)*$H115</f>
        <v>-0.11793104166666668</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11.550326874999998</v>
      </c>
    </row>
    <row r="116" spans="2:23" s="9" customFormat="1">
      <c r="B116" s="66"/>
      <c r="E116" s="214">
        <v>43070</v>
      </c>
      <c r="F116" s="214" t="s">
        <v>184</v>
      </c>
      <c r="G116" s="215" t="s">
        <v>69</v>
      </c>
      <c r="H116" s="240">
        <f t="shared" si="52"/>
        <v>1.25E-3</v>
      </c>
      <c r="I116" s="230">
        <f>(SUM('1.  LRAMVA Summary'!D$54:D$71)+SUM('1.  LRAMVA Summary'!D$72:D$73)*(MONTH($E116)-1)/12)*$H116</f>
        <v>6.0827167499999995</v>
      </c>
      <c r="J116" s="230">
        <f>(SUM('1.  LRAMVA Summary'!E$54:E$71)+SUM('1.  LRAMVA Summary'!E$72:E$73)*(MONTH($E116)-1)/12)*$H116</f>
        <v>7.4715533750000001</v>
      </c>
      <c r="K116" s="230">
        <f>(SUM('1.  LRAMVA Summary'!F$54:F$71)+SUM('1.  LRAMVA Summary'!F$72:F$73)*(MONTH($E116)-1)/12)*$H116</f>
        <v>-0.71142225000000014</v>
      </c>
      <c r="L116" s="230">
        <f>(SUM('1.  LRAMVA Summary'!G$54:G$71)+SUM('1.  LRAMVA Summary'!G$72:G$73)*(MONTH($E116)-1)/12)*$H116</f>
        <v>-7.7641666666666666E-3</v>
      </c>
      <c r="M116" s="230">
        <f>(SUM('1.  LRAMVA Summary'!H$54:H$71)+SUM('1.  LRAMVA Summary'!H$72:H$73)*(MONTH($E116)-1)/12)*$H116</f>
        <v>-0.12972414583333333</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12.7053595625</v>
      </c>
    </row>
    <row r="117" spans="2:23" s="9" customFormat="1" ht="15.75" thickBot="1">
      <c r="B117" s="66"/>
      <c r="E117" s="216" t="s">
        <v>468</v>
      </c>
      <c r="F117" s="216"/>
      <c r="G117" s="217"/>
      <c r="H117" s="218"/>
      <c r="I117" s="219">
        <f>SUM(I104:I116)</f>
        <v>31.187747699999996</v>
      </c>
      <c r="J117" s="219">
        <f>SUM(J104:J116)</f>
        <v>38.308691849999995</v>
      </c>
      <c r="K117" s="219">
        <f t="shared" ref="K117:O117" si="53">SUM(K104:K116)</f>
        <v>-3.6476559000000002</v>
      </c>
      <c r="L117" s="219">
        <f t="shared" si="53"/>
        <v>-3.9808999999999997E-2</v>
      </c>
      <c r="M117" s="219">
        <f t="shared" si="53"/>
        <v>-0.66513107500000013</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65.143843574999991</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432</v>
      </c>
      <c r="F119" s="225"/>
      <c r="G119" s="226"/>
      <c r="H119" s="227"/>
      <c r="I119" s="228">
        <f>I117+I118</f>
        <v>31.187747699999996</v>
      </c>
      <c r="J119" s="228">
        <f t="shared" ref="J119" si="55">J117+J118</f>
        <v>38.308691849999995</v>
      </c>
      <c r="K119" s="228">
        <f t="shared" ref="K119" si="56">K117+K118</f>
        <v>-3.6476559000000002</v>
      </c>
      <c r="L119" s="228">
        <f t="shared" ref="L119" si="57">L117+L118</f>
        <v>-3.9808999999999997E-2</v>
      </c>
      <c r="M119" s="228">
        <f t="shared" ref="M119" si="58">M117+M118</f>
        <v>-0.66513107500000013</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65.143843574999991</v>
      </c>
    </row>
    <row r="120" spans="2:23" s="9" customFormat="1">
      <c r="B120" s="66"/>
      <c r="E120" s="214">
        <v>43101</v>
      </c>
      <c r="F120" s="214" t="s">
        <v>185</v>
      </c>
      <c r="G120" s="215" t="s">
        <v>65</v>
      </c>
      <c r="H120" s="240">
        <f>$C$43/12</f>
        <v>1.25E-3</v>
      </c>
      <c r="I120" s="230">
        <f>(SUM('1.  LRAMVA Summary'!D$54:D$74)+SUM('1.  LRAMVA Summary'!D$75:D$76)*(MONTH($E120)-1)/12)*$H120</f>
        <v>6.6356909999999996</v>
      </c>
      <c r="J120" s="230">
        <f>(SUM('1.  LRAMVA Summary'!E$54:E$74)+SUM('1.  LRAMVA Summary'!E$75:E$76)*(MONTH($E120)-1)/12)*$H120</f>
        <v>8.1507854999999996</v>
      </c>
      <c r="K120" s="230">
        <f>(SUM('1.  LRAMVA Summary'!F$54:F$74)+SUM('1.  LRAMVA Summary'!F$75:F$76)*(MONTH($E120)-1)/12)*$H120</f>
        <v>-0.77609700000000004</v>
      </c>
      <c r="L120" s="230">
        <f>(SUM('1.  LRAMVA Summary'!G$54:G$74)+SUM('1.  LRAMVA Summary'!G$75:G$76)*(MONTH($E120)-1)/12)*$H120</f>
        <v>-8.4700000000000001E-3</v>
      </c>
      <c r="M120" s="230">
        <f>(SUM('1.  LRAMVA Summary'!H$54:H$74)+SUM('1.  LRAMVA Summary'!H$75:H$76)*(MONTH($E120)-1)/12)*$H120</f>
        <v>-0.14151725000000001</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13.860392249999999</v>
      </c>
    </row>
    <row r="121" spans="2:23" s="9" customFormat="1">
      <c r="B121" s="66"/>
      <c r="E121" s="214">
        <v>43132</v>
      </c>
      <c r="F121" s="214" t="s">
        <v>185</v>
      </c>
      <c r="G121" s="215" t="s">
        <v>65</v>
      </c>
      <c r="H121" s="240">
        <f t="shared" ref="H121:H122" si="62">$C$43/12</f>
        <v>1.25E-3</v>
      </c>
      <c r="I121" s="230">
        <f>(SUM('1.  LRAMVA Summary'!D$54:D$74)+SUM('1.  LRAMVA Summary'!D$75:D$76)*(MONTH($E121)-1)/12)*$H121</f>
        <v>6.9145479613291823</v>
      </c>
      <c r="J121" s="230">
        <f>(SUM('1.  LRAMVA Summary'!E$54:E$74)+SUM('1.  LRAMVA Summary'!E$75:E$76)*(MONTH($E121)-1)/12)*$H121</f>
        <v>7.5673165333192358</v>
      </c>
      <c r="K121" s="230">
        <f>(SUM('1.  LRAMVA Summary'!F$54:F$74)+SUM('1.  LRAMVA Summary'!F$75:F$76)*(MONTH($E121)-1)/12)*$H121</f>
        <v>-0.77609700000000004</v>
      </c>
      <c r="L121" s="230">
        <f>(SUM('1.  LRAMVA Summary'!G$54:G$74)+SUM('1.  LRAMVA Summary'!G$75:G$76)*(MONTH($E121)-1)/12)*$H121</f>
        <v>-8.4700000000000001E-3</v>
      </c>
      <c r="M121" s="230">
        <f>(SUM('1.  LRAMVA Summary'!H$54:H$74)+SUM('1.  LRAMVA Summary'!H$75:H$76)*(MONTH($E121)-1)/12)*$H121</f>
        <v>-0.14151725000000001</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13.555780244648417</v>
      </c>
    </row>
    <row r="122" spans="2:23" s="9" customFormat="1">
      <c r="B122" s="66"/>
      <c r="E122" s="214">
        <v>43160</v>
      </c>
      <c r="F122" s="214" t="s">
        <v>185</v>
      </c>
      <c r="G122" s="215" t="s">
        <v>65</v>
      </c>
      <c r="H122" s="240">
        <f t="shared" si="62"/>
        <v>1.25E-3</v>
      </c>
      <c r="I122" s="230">
        <f>(SUM('1.  LRAMVA Summary'!D$54:D$74)+SUM('1.  LRAMVA Summary'!D$75:D$76)*(MONTH($E122)-1)/12)*$H122</f>
        <v>7.1934049226583658</v>
      </c>
      <c r="J122" s="230">
        <f>(SUM('1.  LRAMVA Summary'!E$54:E$74)+SUM('1.  LRAMVA Summary'!E$75:E$76)*(MONTH($E122)-1)/12)*$H122</f>
        <v>6.9838475666384721</v>
      </c>
      <c r="K122" s="230">
        <f>(SUM('1.  LRAMVA Summary'!F$54:F$74)+SUM('1.  LRAMVA Summary'!F$75:F$76)*(MONTH($E122)-1)/12)*$H122</f>
        <v>-0.77609700000000004</v>
      </c>
      <c r="L122" s="230">
        <f>(SUM('1.  LRAMVA Summary'!G$54:G$74)+SUM('1.  LRAMVA Summary'!G$75:G$76)*(MONTH($E122)-1)/12)*$H122</f>
        <v>-8.4700000000000001E-3</v>
      </c>
      <c r="M122" s="230">
        <f>(SUM('1.  LRAMVA Summary'!H$54:H$74)+SUM('1.  LRAMVA Summary'!H$75:H$76)*(MONTH($E122)-1)/12)*$H122</f>
        <v>-0.14151725000000001</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13.251168239296836</v>
      </c>
    </row>
    <row r="123" spans="2:23" s="8" customFormat="1">
      <c r="B123" s="239"/>
      <c r="E123" s="214">
        <v>43191</v>
      </c>
      <c r="F123" s="214" t="s">
        <v>185</v>
      </c>
      <c r="G123" s="215" t="s">
        <v>66</v>
      </c>
      <c r="H123" s="240">
        <f>$C$44/12</f>
        <v>1.575E-3</v>
      </c>
      <c r="I123" s="230">
        <f>(SUM('1.  LRAMVA Summary'!D$54:D$74)+SUM('1.  LRAMVA Summary'!D$75:D$76)*(MONTH($E123)-1)/12)*$H123</f>
        <v>9.4150499738243116</v>
      </c>
      <c r="J123" s="230">
        <f>(SUM('1.  LRAMVA Summary'!E$54:E$74)+SUM('1.  LRAMVA Summary'!E$75:E$76)*(MONTH($E123)-1)/12)*$H123</f>
        <v>8.0644770359467124</v>
      </c>
      <c r="K123" s="230">
        <f>(SUM('1.  LRAMVA Summary'!F$54:F$74)+SUM('1.  LRAMVA Summary'!F$75:F$76)*(MONTH($E123)-1)/12)*$H123</f>
        <v>-0.97788222000000002</v>
      </c>
      <c r="L123" s="230">
        <f>(SUM('1.  LRAMVA Summary'!G$54:G$74)+SUM('1.  LRAMVA Summary'!G$75:G$76)*(MONTH($E123)-1)/12)*$H123</f>
        <v>-1.06722E-2</v>
      </c>
      <c r="M123" s="230">
        <f>(SUM('1.  LRAMVA Summary'!H$54:H$74)+SUM('1.  LRAMVA Summary'!H$75:H$76)*(MONTH($E123)-1)/12)*$H123</f>
        <v>-0.178311735</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16.312660854771025</v>
      </c>
    </row>
    <row r="124" spans="2:23" s="9" customFormat="1">
      <c r="B124" s="66"/>
      <c r="E124" s="214">
        <v>43221</v>
      </c>
      <c r="F124" s="214" t="s">
        <v>185</v>
      </c>
      <c r="G124" s="215" t="s">
        <v>66</v>
      </c>
      <c r="H124" s="240">
        <f t="shared" ref="H124:H125" si="64">$C$44/12</f>
        <v>1.575E-3</v>
      </c>
      <c r="I124" s="230">
        <f>(SUM('1.  LRAMVA Summary'!D$54:D$74)+SUM('1.  LRAMVA Summary'!D$75:D$76)*(MONTH($E124)-1)/12)*$H124</f>
        <v>9.7664097450990823</v>
      </c>
      <c r="J124" s="230">
        <f>(SUM('1.  LRAMVA Summary'!E$54:E$74)+SUM('1.  LRAMVA Summary'!E$75:E$76)*(MONTH($E124)-1)/12)*$H124</f>
        <v>7.329306137928949</v>
      </c>
      <c r="K124" s="230">
        <f>(SUM('1.  LRAMVA Summary'!F$54:F$74)+SUM('1.  LRAMVA Summary'!F$75:F$76)*(MONTH($E124)-1)/12)*$H124</f>
        <v>-0.97788222000000002</v>
      </c>
      <c r="L124" s="230">
        <f>(SUM('1.  LRAMVA Summary'!G$54:G$74)+SUM('1.  LRAMVA Summary'!G$75:G$76)*(MONTH($E124)-1)/12)*$H124</f>
        <v>-1.06722E-2</v>
      </c>
      <c r="M124" s="230">
        <f>(SUM('1.  LRAMVA Summary'!H$54:H$74)+SUM('1.  LRAMVA Summary'!H$75:H$76)*(MONTH($E124)-1)/12)*$H124</f>
        <v>-0.178311735</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15.928849728028032</v>
      </c>
    </row>
    <row r="125" spans="2:23" s="238" customFormat="1">
      <c r="B125" s="237"/>
      <c r="E125" s="214">
        <v>43252</v>
      </c>
      <c r="F125" s="214" t="s">
        <v>185</v>
      </c>
      <c r="G125" s="215" t="s">
        <v>66</v>
      </c>
      <c r="H125" s="240">
        <f t="shared" si="64"/>
        <v>1.575E-3</v>
      </c>
      <c r="I125" s="230">
        <f>(SUM('1.  LRAMVA Summary'!D$54:D$74)+SUM('1.  LRAMVA Summary'!D$75:D$76)*(MONTH($E125)-1)/12)*$H125</f>
        <v>10.117769516373853</v>
      </c>
      <c r="J125" s="230">
        <f>(SUM('1.  LRAMVA Summary'!E$54:E$74)+SUM('1.  LRAMVA Summary'!E$75:E$76)*(MONTH($E125)-1)/12)*$H125</f>
        <v>6.5941352399111866</v>
      </c>
      <c r="K125" s="230">
        <f>(SUM('1.  LRAMVA Summary'!F$54:F$74)+SUM('1.  LRAMVA Summary'!F$75:F$76)*(MONTH($E125)-1)/12)*$H125</f>
        <v>-0.97788222000000002</v>
      </c>
      <c r="L125" s="230">
        <f>(SUM('1.  LRAMVA Summary'!G$54:G$74)+SUM('1.  LRAMVA Summary'!G$75:G$76)*(MONTH($E125)-1)/12)*$H125</f>
        <v>-1.06722E-2</v>
      </c>
      <c r="M125" s="230">
        <f>(SUM('1.  LRAMVA Summary'!H$54:H$74)+SUM('1.  LRAMVA Summary'!H$75:H$76)*(MONTH($E125)-1)/12)*$H125</f>
        <v>-0.178311735</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15.545038601285041</v>
      </c>
    </row>
    <row r="126" spans="2:23" s="9" customFormat="1">
      <c r="B126" s="66"/>
      <c r="E126" s="214">
        <v>43282</v>
      </c>
      <c r="F126" s="214" t="s">
        <v>185</v>
      </c>
      <c r="G126" s="215" t="s">
        <v>68</v>
      </c>
      <c r="H126" s="240">
        <f>$C$45/12</f>
        <v>1.575E-3</v>
      </c>
      <c r="I126" s="230">
        <f>(SUM('1.  LRAMVA Summary'!D$54:D$74)+SUM('1.  LRAMVA Summary'!D$75:D$76)*(MONTH($E126)-1)/12)*$H126</f>
        <v>10.469129287648624</v>
      </c>
      <c r="J126" s="230">
        <f>(SUM('1.  LRAMVA Summary'!E$54:E$74)+SUM('1.  LRAMVA Summary'!E$75:E$76)*(MONTH($E126)-1)/12)*$H126</f>
        <v>5.8589643418934241</v>
      </c>
      <c r="K126" s="230">
        <f>(SUM('1.  LRAMVA Summary'!F$54:F$74)+SUM('1.  LRAMVA Summary'!F$75:F$76)*(MONTH($E126)-1)/12)*$H126</f>
        <v>-0.97788222000000002</v>
      </c>
      <c r="L126" s="230">
        <f>(SUM('1.  LRAMVA Summary'!G$54:G$74)+SUM('1.  LRAMVA Summary'!G$75:G$76)*(MONTH($E126)-1)/12)*$H126</f>
        <v>-1.06722E-2</v>
      </c>
      <c r="M126" s="230">
        <f>(SUM('1.  LRAMVA Summary'!H$54:H$74)+SUM('1.  LRAMVA Summary'!H$75:H$76)*(MONTH($E126)-1)/12)*$H126</f>
        <v>-0.178311735</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15.161227474542047</v>
      </c>
    </row>
    <row r="127" spans="2:23" s="9" customFormat="1">
      <c r="B127" s="66"/>
      <c r="E127" s="214">
        <v>43313</v>
      </c>
      <c r="F127" s="214" t="s">
        <v>185</v>
      </c>
      <c r="G127" s="215" t="s">
        <v>68</v>
      </c>
      <c r="H127" s="240">
        <f t="shared" ref="H127:H128" si="65">$C$45/12</f>
        <v>1.575E-3</v>
      </c>
      <c r="I127" s="230">
        <f>(SUM('1.  LRAMVA Summary'!D$54:D$74)+SUM('1.  LRAMVA Summary'!D$75:D$76)*(MONTH($E127)-1)/12)*$H127</f>
        <v>10.820489058923394</v>
      </c>
      <c r="J127" s="230">
        <f>(SUM('1.  LRAMVA Summary'!E$54:E$74)+SUM('1.  LRAMVA Summary'!E$75:E$76)*(MONTH($E127)-1)/12)*$H127</f>
        <v>5.1237934438756616</v>
      </c>
      <c r="K127" s="230">
        <f>(SUM('1.  LRAMVA Summary'!F$54:F$74)+SUM('1.  LRAMVA Summary'!F$75:F$76)*(MONTH($E127)-1)/12)*$H127</f>
        <v>-0.97788222000000002</v>
      </c>
      <c r="L127" s="230">
        <f>(SUM('1.  LRAMVA Summary'!G$54:G$74)+SUM('1.  LRAMVA Summary'!G$75:G$76)*(MONTH($E127)-1)/12)*$H127</f>
        <v>-1.06722E-2</v>
      </c>
      <c r="M127" s="230">
        <f>(SUM('1.  LRAMVA Summary'!H$54:H$74)+SUM('1.  LRAMVA Summary'!H$75:H$76)*(MONTH($E127)-1)/12)*$H127</f>
        <v>-0.178311735</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14.777416347799056</v>
      </c>
    </row>
    <row r="128" spans="2:23" s="9" customFormat="1">
      <c r="B128" s="66"/>
      <c r="E128" s="214">
        <v>43344</v>
      </c>
      <c r="F128" s="214" t="s">
        <v>185</v>
      </c>
      <c r="G128" s="215" t="s">
        <v>68</v>
      </c>
      <c r="H128" s="240">
        <f t="shared" si="65"/>
        <v>1.575E-3</v>
      </c>
      <c r="I128" s="230">
        <f>(SUM('1.  LRAMVA Summary'!D$54:D$74)+SUM('1.  LRAMVA Summary'!D$75:D$76)*(MONTH($E128)-1)/12)*$H128</f>
        <v>11.171848830198165</v>
      </c>
      <c r="J128" s="230">
        <f>(SUM('1.  LRAMVA Summary'!E$54:E$74)+SUM('1.  LRAMVA Summary'!E$75:E$76)*(MONTH($E128)-1)/12)*$H128</f>
        <v>4.3886225458578982</v>
      </c>
      <c r="K128" s="230">
        <f>(SUM('1.  LRAMVA Summary'!F$54:F$74)+SUM('1.  LRAMVA Summary'!F$75:F$76)*(MONTH($E128)-1)/12)*$H128</f>
        <v>-0.97788222000000002</v>
      </c>
      <c r="L128" s="230">
        <f>(SUM('1.  LRAMVA Summary'!G$54:G$74)+SUM('1.  LRAMVA Summary'!G$75:G$76)*(MONTH($E128)-1)/12)*$H128</f>
        <v>-1.06722E-2</v>
      </c>
      <c r="M128" s="230">
        <f>(SUM('1.  LRAMVA Summary'!H$54:H$74)+SUM('1.  LRAMVA Summary'!H$75:H$76)*(MONTH($E128)-1)/12)*$H128</f>
        <v>-0.178311735</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14.393605221056065</v>
      </c>
    </row>
    <row r="129" spans="2:23" s="9" customFormat="1">
      <c r="B129" s="66"/>
      <c r="E129" s="214">
        <v>43374</v>
      </c>
      <c r="F129" s="214" t="s">
        <v>185</v>
      </c>
      <c r="G129" s="215" t="s">
        <v>69</v>
      </c>
      <c r="H129" s="240">
        <f>$C$46/12</f>
        <v>1.8083333333333335E-3</v>
      </c>
      <c r="I129" s="230">
        <f>(SUM('1.  LRAMVA Summary'!D$54:D$74)+SUM('1.  LRAMVA Summary'!D$75:D$76)*(MONTH($E129)-1)/12)*$H129</f>
        <v>13.230350616505966</v>
      </c>
      <c r="J129" s="230">
        <f>(SUM('1.  LRAMVA Summary'!E$54:E$74)+SUM('1.  LRAMVA Summary'!E$75:E$76)*(MONTH($E129)-1)/12)*$H129</f>
        <v>4.1947037438164525</v>
      </c>
      <c r="K129" s="230">
        <f>(SUM('1.  LRAMVA Summary'!F$54:F$74)+SUM('1.  LRAMVA Summary'!F$75:F$76)*(MONTH($E129)-1)/12)*$H129</f>
        <v>-1.1227536600000001</v>
      </c>
      <c r="L129" s="230">
        <f>(SUM('1.  LRAMVA Summary'!G$54:G$74)+SUM('1.  LRAMVA Summary'!G$75:G$76)*(MONTH($E129)-1)/12)*$H129</f>
        <v>-1.2253266666666667E-2</v>
      </c>
      <c r="M129" s="230">
        <f>(SUM('1.  LRAMVA Summary'!H$54:H$74)+SUM('1.  LRAMVA Summary'!H$75:H$76)*(MONTH($E129)-1)/12)*$H129</f>
        <v>-0.20472828833333337</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16.085319145322423</v>
      </c>
    </row>
    <row r="130" spans="2:23" s="9" customFormat="1">
      <c r="B130" s="66"/>
      <c r="E130" s="214">
        <v>43405</v>
      </c>
      <c r="F130" s="214" t="s">
        <v>185</v>
      </c>
      <c r="G130" s="215" t="s">
        <v>69</v>
      </c>
      <c r="H130" s="240">
        <f t="shared" ref="H130:H131" si="66">$C$46/12</f>
        <v>1.8083333333333335E-3</v>
      </c>
      <c r="I130" s="230">
        <f>(SUM('1.  LRAMVA Summary'!D$54:D$74)+SUM('1.  LRAMVA Summary'!D$75:D$76)*(MONTH($E130)-1)/12)*$H130</f>
        <v>13.63376368722885</v>
      </c>
      <c r="J130" s="230">
        <f>(SUM('1.  LRAMVA Summary'!E$54:E$74)+SUM('1.  LRAMVA Summary'!E$75:E$76)*(MONTH($E130)-1)/12)*$H130</f>
        <v>3.3506186386849475</v>
      </c>
      <c r="K130" s="230">
        <f>(SUM('1.  LRAMVA Summary'!F$54:F$74)+SUM('1.  LRAMVA Summary'!F$75:F$76)*(MONTH($E130)-1)/12)*$H130</f>
        <v>-1.1227536600000001</v>
      </c>
      <c r="L130" s="230">
        <f>(SUM('1.  LRAMVA Summary'!G$54:G$74)+SUM('1.  LRAMVA Summary'!G$75:G$76)*(MONTH($E130)-1)/12)*$H130</f>
        <v>-1.2253266666666667E-2</v>
      </c>
      <c r="M130" s="230">
        <f>(SUM('1.  LRAMVA Summary'!H$54:H$74)+SUM('1.  LRAMVA Summary'!H$75:H$76)*(MONTH($E130)-1)/12)*$H130</f>
        <v>-0.20472828833333337</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15.644647110913798</v>
      </c>
    </row>
    <row r="131" spans="2:23" s="9" customFormat="1">
      <c r="B131" s="66"/>
      <c r="E131" s="214">
        <v>43435</v>
      </c>
      <c r="F131" s="214" t="s">
        <v>185</v>
      </c>
      <c r="G131" s="215" t="s">
        <v>69</v>
      </c>
      <c r="H131" s="240">
        <f t="shared" si="66"/>
        <v>1.8083333333333335E-3</v>
      </c>
      <c r="I131" s="230">
        <f>(SUM('1.  LRAMVA Summary'!D$54:D$74)+SUM('1.  LRAMVA Summary'!D$75:D$76)*(MONTH($E131)-1)/12)*$H131</f>
        <v>14.037176757951736</v>
      </c>
      <c r="J131" s="230">
        <f>(SUM('1.  LRAMVA Summary'!E$54:E$74)+SUM('1.  LRAMVA Summary'!E$75:E$76)*(MONTH($E131)-1)/12)*$H131</f>
        <v>2.506533533553442</v>
      </c>
      <c r="K131" s="230">
        <f>(SUM('1.  LRAMVA Summary'!F$54:F$74)+SUM('1.  LRAMVA Summary'!F$75:F$76)*(MONTH($E131)-1)/12)*$H131</f>
        <v>-1.1227536600000001</v>
      </c>
      <c r="L131" s="230">
        <f>(SUM('1.  LRAMVA Summary'!G$54:G$74)+SUM('1.  LRAMVA Summary'!G$75:G$76)*(MONTH($E131)-1)/12)*$H131</f>
        <v>-1.2253266666666667E-2</v>
      </c>
      <c r="M131" s="230">
        <f>(SUM('1.  LRAMVA Summary'!H$54:H$74)+SUM('1.  LRAMVA Summary'!H$75:H$76)*(MONTH($E131)-1)/12)*$H131</f>
        <v>-0.20472828833333337</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15.203975076505177</v>
      </c>
    </row>
    <row r="132" spans="2:23" s="9" customFormat="1" ht="15.75" thickBot="1">
      <c r="B132" s="66"/>
      <c r="E132" s="216" t="s">
        <v>469</v>
      </c>
      <c r="F132" s="216"/>
      <c r="G132" s="217"/>
      <c r="H132" s="218"/>
      <c r="I132" s="219">
        <f>SUM(I119:I131)</f>
        <v>154.59337905774154</v>
      </c>
      <c r="J132" s="219">
        <f>SUM(J119:J131)</f>
        <v>108.42179611142636</v>
      </c>
      <c r="K132" s="219">
        <f t="shared" ref="K132:O132" si="67">SUM(K119:K131)</f>
        <v>-15.211501200000001</v>
      </c>
      <c r="L132" s="219">
        <f t="shared" si="67"/>
        <v>-0.16601199999999999</v>
      </c>
      <c r="M132" s="219">
        <f t="shared" si="67"/>
        <v>-2.773738100000001</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244.86392386916791</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433</v>
      </c>
      <c r="F134" s="225"/>
      <c r="G134" s="226"/>
      <c r="H134" s="227"/>
      <c r="I134" s="228">
        <f>I132+I133</f>
        <v>154.59337905774154</v>
      </c>
      <c r="J134" s="228">
        <f t="shared" ref="J134" si="69">J132+J133</f>
        <v>108.42179611142636</v>
      </c>
      <c r="K134" s="228">
        <f t="shared" ref="K134" si="70">K132+K133</f>
        <v>-15.211501200000001</v>
      </c>
      <c r="L134" s="228">
        <f t="shared" ref="L134" si="71">L132+L133</f>
        <v>-0.16601199999999999</v>
      </c>
      <c r="M134" s="228">
        <f t="shared" ref="M134" si="72">M132+M133</f>
        <v>-2.773738100000001</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244.86392386916791</v>
      </c>
    </row>
    <row r="135" spans="2:23" s="9" customFormat="1">
      <c r="B135" s="66"/>
      <c r="E135" s="214">
        <v>43466</v>
      </c>
      <c r="F135" s="214" t="s">
        <v>186</v>
      </c>
      <c r="G135" s="215" t="s">
        <v>65</v>
      </c>
      <c r="H135" s="240">
        <f>$C$47/12</f>
        <v>2.0416666666666669E-3</v>
      </c>
      <c r="I135" s="230">
        <f>(SUM('1.  LRAMVA Summary'!D$54:D$77)+SUM('1.  LRAMVA Summary'!D$78:D$79)*(MONTH($E135)-1)/12)*$H135</f>
        <v>16.303891742051992</v>
      </c>
      <c r="J135" s="230">
        <f>(SUM('1.  LRAMVA Summary'!E$54:E$77)+SUM('1.  LRAMVA Summary'!E$78:E$79)*(MONTH($E135)-1)/12)*$H135</f>
        <v>1.8769579030570256</v>
      </c>
      <c r="K135" s="230">
        <f>(SUM('1.  LRAMVA Summary'!F$54:F$77)+SUM('1.  LRAMVA Summary'!F$78:F$79)*(MONTH($E135)-1)/12)*$H135</f>
        <v>-1.2676251000000003</v>
      </c>
      <c r="L135" s="230">
        <f>(SUM('1.  LRAMVA Summary'!G$54:G$77)+SUM('1.  LRAMVA Summary'!G$78:G$79)*(MONTH($E135)-1)/12)*$H135</f>
        <v>-1.3834333333333334E-2</v>
      </c>
      <c r="M135" s="230">
        <f>(SUM('1.  LRAMVA Summary'!H$54:H$77)+SUM('1.  LRAMVA Summary'!H$78:H$79)*(MONTH($E135)-1)/12)*$H135</f>
        <v>-0.23114484166666671</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16.66824537010902</v>
      </c>
    </row>
    <row r="136" spans="2:23" s="9" customFormat="1">
      <c r="B136" s="66"/>
      <c r="E136" s="214">
        <v>43497</v>
      </c>
      <c r="F136" s="214" t="s">
        <v>186</v>
      </c>
      <c r="G136" s="215" t="s">
        <v>65</v>
      </c>
      <c r="H136" s="240">
        <f t="shared" ref="H136:H137" si="75">$C$47/12</f>
        <v>2.0416666666666669E-3</v>
      </c>
      <c r="I136" s="230">
        <f>(SUM('1.  LRAMVA Summary'!D$54:D$77)+SUM('1.  LRAMVA Summary'!D$78:D$79)*(MONTH($E136)-1)/12)*$H136</f>
        <v>16.303891742051992</v>
      </c>
      <c r="J136" s="230">
        <f>(SUM('1.  LRAMVA Summary'!E$54:E$77)+SUM('1.  LRAMVA Summary'!E$78:E$79)*(MONTH($E136)-1)/12)*$H136</f>
        <v>1.8769579030570256</v>
      </c>
      <c r="K136" s="230">
        <f>(SUM('1.  LRAMVA Summary'!F$54:F$77)+SUM('1.  LRAMVA Summary'!F$78:F$79)*(MONTH($E136)-1)/12)*$H136</f>
        <v>-1.2676251000000003</v>
      </c>
      <c r="L136" s="230">
        <f>(SUM('1.  LRAMVA Summary'!G$54:G$77)+SUM('1.  LRAMVA Summary'!G$78:G$79)*(MONTH($E136)-1)/12)*$H136</f>
        <v>-1.3834333333333334E-2</v>
      </c>
      <c r="M136" s="230">
        <f>(SUM('1.  LRAMVA Summary'!H$54:H$77)+SUM('1.  LRAMVA Summary'!H$78:H$79)*(MONTH($E136)-1)/12)*$H136</f>
        <v>-0.23114484166666671</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16.66824537010902</v>
      </c>
    </row>
    <row r="137" spans="2:23" s="9" customFormat="1">
      <c r="B137" s="66"/>
      <c r="E137" s="214">
        <v>43525</v>
      </c>
      <c r="F137" s="214" t="s">
        <v>186</v>
      </c>
      <c r="G137" s="215" t="s">
        <v>65</v>
      </c>
      <c r="H137" s="240">
        <f t="shared" si="75"/>
        <v>2.0416666666666669E-3</v>
      </c>
      <c r="I137" s="230">
        <f>(SUM('1.  LRAMVA Summary'!D$54:D$77)+SUM('1.  LRAMVA Summary'!D$78:D$79)*(MONTH($E137)-1)/12)*$H137</f>
        <v>16.303891742051992</v>
      </c>
      <c r="J137" s="230">
        <f>(SUM('1.  LRAMVA Summary'!E$54:E$77)+SUM('1.  LRAMVA Summary'!E$78:E$79)*(MONTH($E137)-1)/12)*$H137</f>
        <v>1.8769579030570256</v>
      </c>
      <c r="K137" s="230">
        <f>(SUM('1.  LRAMVA Summary'!F$54:F$77)+SUM('1.  LRAMVA Summary'!F$78:F$79)*(MONTH($E137)-1)/12)*$H137</f>
        <v>-1.2676251000000003</v>
      </c>
      <c r="L137" s="230">
        <f>(SUM('1.  LRAMVA Summary'!G$54:G$77)+SUM('1.  LRAMVA Summary'!G$78:G$79)*(MONTH($E137)-1)/12)*$H137</f>
        <v>-1.3834333333333334E-2</v>
      </c>
      <c r="M137" s="230">
        <f>(SUM('1.  LRAMVA Summary'!H$54:H$77)+SUM('1.  LRAMVA Summary'!H$78:H$79)*(MONTH($E137)-1)/12)*$H137</f>
        <v>-0.23114484166666671</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16.66824537010902</v>
      </c>
    </row>
    <row r="138" spans="2:23" s="8" customFormat="1">
      <c r="B138" s="239"/>
      <c r="E138" s="214">
        <v>43556</v>
      </c>
      <c r="F138" s="214" t="s">
        <v>186</v>
      </c>
      <c r="G138" s="215" t="s">
        <v>66</v>
      </c>
      <c r="H138" s="240">
        <f>$C$48/12</f>
        <v>1.8166666666666667E-3</v>
      </c>
      <c r="I138" s="230">
        <f>(SUM('1.  LRAMVA Summary'!D$54:D$77)+SUM('1.  LRAMVA Summary'!D$78:D$79)*(MONTH($E138)-1)/12)*$H138</f>
        <v>14.507136325580953</v>
      </c>
      <c r="J138" s="230">
        <f>(SUM('1.  LRAMVA Summary'!E$54:E$77)+SUM('1.  LRAMVA Summary'!E$78:E$79)*(MONTH($E138)-1)/12)*$H138</f>
        <v>1.6701094810874757</v>
      </c>
      <c r="K138" s="230">
        <f>(SUM('1.  LRAMVA Summary'!F$54:F$77)+SUM('1.  LRAMVA Summary'!F$78:F$79)*(MONTH($E138)-1)/12)*$H138</f>
        <v>-1.12792764</v>
      </c>
      <c r="L138" s="230">
        <f>(SUM('1.  LRAMVA Summary'!G$54:G$77)+SUM('1.  LRAMVA Summary'!G$78:G$79)*(MONTH($E138)-1)/12)*$H138</f>
        <v>-1.2309733333333333E-2</v>
      </c>
      <c r="M138" s="230">
        <f>(SUM('1.  LRAMVA Summary'!H$54:H$77)+SUM('1.  LRAMVA Summary'!H$78:H$79)*(MONTH($E138)-1)/12)*$H138</f>
        <v>-0.20567173666666669</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14.831336696668432</v>
      </c>
    </row>
    <row r="139" spans="2:23" s="9" customFormat="1">
      <c r="B139" s="66"/>
      <c r="E139" s="214">
        <v>43586</v>
      </c>
      <c r="F139" s="214" t="s">
        <v>186</v>
      </c>
      <c r="G139" s="215" t="s">
        <v>66</v>
      </c>
      <c r="H139" s="240">
        <f>$C$48/12</f>
        <v>1.8166666666666667E-3</v>
      </c>
      <c r="I139" s="230">
        <f>(SUM('1.  LRAMVA Summary'!D$54:D$77)+SUM('1.  LRAMVA Summary'!D$78:D$79)*(MONTH($E139)-1)/12)*$H139</f>
        <v>14.507136325580953</v>
      </c>
      <c r="J139" s="230">
        <f>(SUM('1.  LRAMVA Summary'!E$54:E$77)+SUM('1.  LRAMVA Summary'!E$78:E$79)*(MONTH($E139)-1)/12)*$H139</f>
        <v>1.6701094810874757</v>
      </c>
      <c r="K139" s="230">
        <f>(SUM('1.  LRAMVA Summary'!F$54:F$77)+SUM('1.  LRAMVA Summary'!F$78:F$79)*(MONTH($E139)-1)/12)*$H139</f>
        <v>-1.12792764</v>
      </c>
      <c r="L139" s="230">
        <f>(SUM('1.  LRAMVA Summary'!G$54:G$77)+SUM('1.  LRAMVA Summary'!G$78:G$79)*(MONTH($E139)-1)/12)*$H139</f>
        <v>-1.2309733333333333E-2</v>
      </c>
      <c r="M139" s="230">
        <f>(SUM('1.  LRAMVA Summary'!H$54:H$77)+SUM('1.  LRAMVA Summary'!H$78:H$79)*(MONTH($E139)-1)/12)*$H139</f>
        <v>-0.20567173666666669</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14.831336696668432</v>
      </c>
    </row>
    <row r="140" spans="2:23" s="9" customFormat="1">
      <c r="B140" s="66"/>
      <c r="E140" s="214">
        <v>43617</v>
      </c>
      <c r="F140" s="214" t="s">
        <v>186</v>
      </c>
      <c r="G140" s="215" t="s">
        <v>66</v>
      </c>
      <c r="H140" s="240">
        <f t="shared" ref="H140:H146" si="77">$C$48/12</f>
        <v>1.8166666666666667E-3</v>
      </c>
      <c r="I140" s="230">
        <f>(SUM('1.  LRAMVA Summary'!D$54:D$77)+SUM('1.  LRAMVA Summary'!D$78:D$79)*(MONTH($E140)-1)/12)*$H140</f>
        <v>14.507136325580953</v>
      </c>
      <c r="J140" s="230">
        <f>(SUM('1.  LRAMVA Summary'!E$54:E$77)+SUM('1.  LRAMVA Summary'!E$78:E$79)*(MONTH($E140)-1)/12)*$H140</f>
        <v>1.6701094810874757</v>
      </c>
      <c r="K140" s="230">
        <f>(SUM('1.  LRAMVA Summary'!F$54:F$77)+SUM('1.  LRAMVA Summary'!F$78:F$79)*(MONTH($E140)-1)/12)*$H140</f>
        <v>-1.12792764</v>
      </c>
      <c r="L140" s="230">
        <f>(SUM('1.  LRAMVA Summary'!G$54:G$77)+SUM('1.  LRAMVA Summary'!G$78:G$79)*(MONTH($E140)-1)/12)*$H140</f>
        <v>-1.2309733333333333E-2</v>
      </c>
      <c r="M140" s="230">
        <f>(SUM('1.  LRAMVA Summary'!H$54:H$77)+SUM('1.  LRAMVA Summary'!H$78:H$79)*(MONTH($E140)-1)/12)*$H140</f>
        <v>-0.20567173666666669</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14.831336696668432</v>
      </c>
    </row>
    <row r="141" spans="2:23" s="9" customFormat="1">
      <c r="B141" s="66"/>
      <c r="E141" s="214">
        <v>43647</v>
      </c>
      <c r="F141" s="214" t="s">
        <v>186</v>
      </c>
      <c r="G141" s="215" t="s">
        <v>68</v>
      </c>
      <c r="H141" s="240">
        <f t="shared" si="77"/>
        <v>1.8166666666666667E-3</v>
      </c>
      <c r="I141" s="230">
        <f>(SUM('1.  LRAMVA Summary'!D$54:D$77)+SUM('1.  LRAMVA Summary'!D$78:D$79)*(MONTH($E141)-1)/12)*$H141</f>
        <v>14.507136325580953</v>
      </c>
      <c r="J141" s="230">
        <f>(SUM('1.  LRAMVA Summary'!E$54:E$77)+SUM('1.  LRAMVA Summary'!E$78:E$79)*(MONTH($E141)-1)/12)*$H141</f>
        <v>1.6701094810874757</v>
      </c>
      <c r="K141" s="230">
        <f>(SUM('1.  LRAMVA Summary'!F$54:F$77)+SUM('1.  LRAMVA Summary'!F$78:F$79)*(MONTH($E141)-1)/12)*$H141</f>
        <v>-1.12792764</v>
      </c>
      <c r="L141" s="230">
        <f>(SUM('1.  LRAMVA Summary'!G$54:G$77)+SUM('1.  LRAMVA Summary'!G$78:G$79)*(MONTH($E141)-1)/12)*$H141</f>
        <v>-1.2309733333333333E-2</v>
      </c>
      <c r="M141" s="230">
        <f>(SUM('1.  LRAMVA Summary'!H$54:H$77)+SUM('1.  LRAMVA Summary'!H$78:H$79)*(MONTH($E141)-1)/12)*$H141</f>
        <v>-0.20567173666666669</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14.831336696668432</v>
      </c>
    </row>
    <row r="142" spans="2:23" s="9" customFormat="1">
      <c r="B142" s="66"/>
      <c r="E142" s="214">
        <v>43678</v>
      </c>
      <c r="F142" s="214" t="s">
        <v>186</v>
      </c>
      <c r="G142" s="215" t="s">
        <v>68</v>
      </c>
      <c r="H142" s="240">
        <f t="shared" si="77"/>
        <v>1.8166666666666667E-3</v>
      </c>
      <c r="I142" s="230">
        <f>(SUM('1.  LRAMVA Summary'!D$54:D$77)+SUM('1.  LRAMVA Summary'!D$78:D$79)*(MONTH($E142)-1)/12)*$H142</f>
        <v>14.507136325580953</v>
      </c>
      <c r="J142" s="230">
        <f>(SUM('1.  LRAMVA Summary'!E$54:E$77)+SUM('1.  LRAMVA Summary'!E$78:E$79)*(MONTH($E142)-1)/12)*$H142</f>
        <v>1.6701094810874757</v>
      </c>
      <c r="K142" s="230">
        <f>(SUM('1.  LRAMVA Summary'!F$54:F$77)+SUM('1.  LRAMVA Summary'!F$78:F$79)*(MONTH($E142)-1)/12)*$H142</f>
        <v>-1.12792764</v>
      </c>
      <c r="L142" s="230">
        <f>(SUM('1.  LRAMVA Summary'!G$54:G$77)+SUM('1.  LRAMVA Summary'!G$78:G$79)*(MONTH($E142)-1)/12)*$H142</f>
        <v>-1.2309733333333333E-2</v>
      </c>
      <c r="M142" s="230">
        <f>(SUM('1.  LRAMVA Summary'!H$54:H$77)+SUM('1.  LRAMVA Summary'!H$78:H$79)*(MONTH($E142)-1)/12)*$H142</f>
        <v>-0.20567173666666669</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14.831336696668432</v>
      </c>
    </row>
    <row r="143" spans="2:23" s="9" customFormat="1">
      <c r="B143" s="66"/>
      <c r="E143" s="214">
        <v>43709</v>
      </c>
      <c r="F143" s="214" t="s">
        <v>186</v>
      </c>
      <c r="G143" s="215" t="s">
        <v>68</v>
      </c>
      <c r="H143" s="240">
        <f t="shared" si="77"/>
        <v>1.8166666666666667E-3</v>
      </c>
      <c r="I143" s="230">
        <f>(SUM('1.  LRAMVA Summary'!D$54:D$77)+SUM('1.  LRAMVA Summary'!D$78:D$79)*(MONTH($E143)-1)/12)*$H143</f>
        <v>14.507136325580953</v>
      </c>
      <c r="J143" s="230">
        <f>(SUM('1.  LRAMVA Summary'!E$54:E$77)+SUM('1.  LRAMVA Summary'!E$78:E$79)*(MONTH($E143)-1)/12)*$H143</f>
        <v>1.6701094810874757</v>
      </c>
      <c r="K143" s="230">
        <f>(SUM('1.  LRAMVA Summary'!F$54:F$77)+SUM('1.  LRAMVA Summary'!F$78:F$79)*(MONTH($E143)-1)/12)*$H143</f>
        <v>-1.12792764</v>
      </c>
      <c r="L143" s="230">
        <f>(SUM('1.  LRAMVA Summary'!G$54:G$77)+SUM('1.  LRAMVA Summary'!G$78:G$79)*(MONTH($E143)-1)/12)*$H143</f>
        <v>-1.2309733333333333E-2</v>
      </c>
      <c r="M143" s="230">
        <f>(SUM('1.  LRAMVA Summary'!H$54:H$77)+SUM('1.  LRAMVA Summary'!H$78:H$79)*(MONTH($E143)-1)/12)*$H143</f>
        <v>-0.20567173666666669</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14.831336696668432</v>
      </c>
    </row>
    <row r="144" spans="2:23" s="9" customFormat="1">
      <c r="B144" s="66"/>
      <c r="E144" s="214">
        <v>43739</v>
      </c>
      <c r="F144" s="214" t="s">
        <v>186</v>
      </c>
      <c r="G144" s="215" t="s">
        <v>69</v>
      </c>
      <c r="H144" s="240">
        <f t="shared" si="77"/>
        <v>1.8166666666666667E-3</v>
      </c>
      <c r="I144" s="230">
        <f>(SUM('1.  LRAMVA Summary'!D$54:D$77)+SUM('1.  LRAMVA Summary'!D$78:D$79)*(MONTH($E144)-1)/12)*$H144</f>
        <v>14.507136325580953</v>
      </c>
      <c r="J144" s="230">
        <f>(SUM('1.  LRAMVA Summary'!E$54:E$77)+SUM('1.  LRAMVA Summary'!E$78:E$79)*(MONTH($E144)-1)/12)*$H144</f>
        <v>1.6701094810874757</v>
      </c>
      <c r="K144" s="230">
        <f>(SUM('1.  LRAMVA Summary'!F$54:F$77)+SUM('1.  LRAMVA Summary'!F$78:F$79)*(MONTH($E144)-1)/12)*$H144</f>
        <v>-1.12792764</v>
      </c>
      <c r="L144" s="230">
        <f>(SUM('1.  LRAMVA Summary'!G$54:G$77)+SUM('1.  LRAMVA Summary'!G$78:G$79)*(MONTH($E144)-1)/12)*$H144</f>
        <v>-1.2309733333333333E-2</v>
      </c>
      <c r="M144" s="230">
        <f>(SUM('1.  LRAMVA Summary'!H$54:H$77)+SUM('1.  LRAMVA Summary'!H$78:H$79)*(MONTH($E144)-1)/12)*$H144</f>
        <v>-0.20567173666666669</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14.831336696668432</v>
      </c>
    </row>
    <row r="145" spans="2:23" s="9" customFormat="1">
      <c r="B145" s="66"/>
      <c r="E145" s="214">
        <v>43770</v>
      </c>
      <c r="F145" s="214" t="s">
        <v>186</v>
      </c>
      <c r="G145" s="215" t="s">
        <v>69</v>
      </c>
      <c r="H145" s="240">
        <f t="shared" si="77"/>
        <v>1.8166666666666667E-3</v>
      </c>
      <c r="I145" s="230">
        <f>(SUM('1.  LRAMVA Summary'!D$54:D$77)+SUM('1.  LRAMVA Summary'!D$78:D$79)*(MONTH($E145)-1)/12)*$H145</f>
        <v>14.507136325580953</v>
      </c>
      <c r="J145" s="230">
        <f>(SUM('1.  LRAMVA Summary'!E$54:E$77)+SUM('1.  LRAMVA Summary'!E$78:E$79)*(MONTH($E145)-1)/12)*$H145</f>
        <v>1.6701094810874757</v>
      </c>
      <c r="K145" s="230">
        <f>(SUM('1.  LRAMVA Summary'!F$54:F$77)+SUM('1.  LRAMVA Summary'!F$78:F$79)*(MONTH($E145)-1)/12)*$H145</f>
        <v>-1.12792764</v>
      </c>
      <c r="L145" s="230">
        <f>(SUM('1.  LRAMVA Summary'!G$54:G$77)+SUM('1.  LRAMVA Summary'!G$78:G$79)*(MONTH($E145)-1)/12)*$H145</f>
        <v>-1.2309733333333333E-2</v>
      </c>
      <c r="M145" s="230">
        <f>(SUM('1.  LRAMVA Summary'!H$54:H$77)+SUM('1.  LRAMVA Summary'!H$78:H$79)*(MONTH($E145)-1)/12)*$H145</f>
        <v>-0.20567173666666669</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14.831336696668432</v>
      </c>
    </row>
    <row r="146" spans="2:23" s="9" customFormat="1">
      <c r="B146" s="66"/>
      <c r="E146" s="214">
        <v>43800</v>
      </c>
      <c r="F146" s="214" t="s">
        <v>186</v>
      </c>
      <c r="G146" s="215" t="s">
        <v>69</v>
      </c>
      <c r="H146" s="240">
        <f t="shared" si="77"/>
        <v>1.8166666666666667E-3</v>
      </c>
      <c r="I146" s="230">
        <f>(SUM('1.  LRAMVA Summary'!D$54:D$77)+SUM('1.  LRAMVA Summary'!D$78:D$79)*(MONTH($E146)-1)/12)*$H146</f>
        <v>14.507136325580953</v>
      </c>
      <c r="J146" s="230">
        <f>(SUM('1.  LRAMVA Summary'!E$54:E$77)+SUM('1.  LRAMVA Summary'!E$78:E$79)*(MONTH($E146)-1)/12)*$H146</f>
        <v>1.6701094810874757</v>
      </c>
      <c r="K146" s="230">
        <f>(SUM('1.  LRAMVA Summary'!F$54:F$77)+SUM('1.  LRAMVA Summary'!F$78:F$79)*(MONTH($E146)-1)/12)*$H146</f>
        <v>-1.12792764</v>
      </c>
      <c r="L146" s="230">
        <f>(SUM('1.  LRAMVA Summary'!G$54:G$77)+SUM('1.  LRAMVA Summary'!G$78:G$79)*(MONTH($E146)-1)/12)*$H146</f>
        <v>-1.2309733333333333E-2</v>
      </c>
      <c r="M146" s="230">
        <f>(SUM('1.  LRAMVA Summary'!H$54:H$77)+SUM('1.  LRAMVA Summary'!H$78:H$79)*(MONTH($E146)-1)/12)*$H146</f>
        <v>-0.20567173666666669</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14.831336696668432</v>
      </c>
    </row>
    <row r="147" spans="2:23" s="9" customFormat="1" ht="15.75" thickBot="1">
      <c r="B147" s="66"/>
      <c r="E147" s="216" t="s">
        <v>470</v>
      </c>
      <c r="F147" s="216"/>
      <c r="G147" s="217"/>
      <c r="H147" s="218"/>
      <c r="I147" s="219">
        <f>SUM(I134:I146)</f>
        <v>334.06928121412619</v>
      </c>
      <c r="J147" s="219">
        <f>SUM(J134:J146)</f>
        <v>129.08365515038474</v>
      </c>
      <c r="K147" s="219">
        <f t="shared" ref="K147:O147" si="78">SUM(K134:K146)</f>
        <v>-29.165725259999995</v>
      </c>
      <c r="L147" s="219">
        <f t="shared" si="78"/>
        <v>-0.31830260000000005</v>
      </c>
      <c r="M147" s="219">
        <f t="shared" si="78"/>
        <v>-5.3182182550000023</v>
      </c>
      <c r="N147" s="219">
        <f t="shared" si="78"/>
        <v>0</v>
      </c>
      <c r="O147" s="219">
        <f t="shared" si="78"/>
        <v>0</v>
      </c>
      <c r="P147" s="219">
        <f t="shared" ref="P147:V147" si="79">SUM(P134:P146)</f>
        <v>0</v>
      </c>
      <c r="Q147" s="219">
        <f t="shared" si="79"/>
        <v>0</v>
      </c>
      <c r="R147" s="219">
        <f t="shared" si="79"/>
        <v>0</v>
      </c>
      <c r="S147" s="219">
        <f t="shared" si="79"/>
        <v>0</v>
      </c>
      <c r="T147" s="219">
        <f t="shared" si="79"/>
        <v>0</v>
      </c>
      <c r="U147" s="219">
        <f t="shared" si="79"/>
        <v>0</v>
      </c>
      <c r="V147" s="219">
        <f t="shared" si="79"/>
        <v>0</v>
      </c>
      <c r="W147" s="219">
        <f>SUM(W134:W146)</f>
        <v>428.35069024951071</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434</v>
      </c>
      <c r="F149" s="225"/>
      <c r="G149" s="226"/>
      <c r="H149" s="227"/>
      <c r="I149" s="228">
        <f>I147+I148</f>
        <v>334.06928121412619</v>
      </c>
      <c r="J149" s="228">
        <f t="shared" ref="J149" si="80">J147+J148</f>
        <v>129.08365515038474</v>
      </c>
      <c r="K149" s="228">
        <f t="shared" ref="K149" si="81">K147+K148</f>
        <v>-29.165725259999995</v>
      </c>
      <c r="L149" s="228">
        <f t="shared" ref="L149" si="82">L147+L148</f>
        <v>-0.31830260000000005</v>
      </c>
      <c r="M149" s="228">
        <f t="shared" ref="M149" si="83">M147+M148</f>
        <v>-5.3182182550000023</v>
      </c>
      <c r="N149" s="228">
        <f t="shared" ref="N149" si="84">N147+N148</f>
        <v>0</v>
      </c>
      <c r="O149" s="228">
        <f t="shared" ref="O149:V149" si="85">O147+O148</f>
        <v>0</v>
      </c>
      <c r="P149" s="228">
        <f t="shared" si="85"/>
        <v>0</v>
      </c>
      <c r="Q149" s="228">
        <f t="shared" si="85"/>
        <v>0</v>
      </c>
      <c r="R149" s="228">
        <f t="shared" si="85"/>
        <v>0</v>
      </c>
      <c r="S149" s="228">
        <f t="shared" si="85"/>
        <v>0</v>
      </c>
      <c r="T149" s="228">
        <f t="shared" si="85"/>
        <v>0</v>
      </c>
      <c r="U149" s="228">
        <f t="shared" si="85"/>
        <v>0</v>
      </c>
      <c r="V149" s="228">
        <f t="shared" si="85"/>
        <v>0</v>
      </c>
      <c r="W149" s="228">
        <f>W147+W148</f>
        <v>428.35069024951071</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6">$C$51/12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7">SUM(I151:V151)</f>
        <v>0</v>
      </c>
    </row>
    <row r="152" spans="2:23" s="9" customFormat="1">
      <c r="B152" s="66"/>
      <c r="E152" s="214">
        <v>43891</v>
      </c>
      <c r="F152" s="214" t="s">
        <v>187</v>
      </c>
      <c r="G152" s="215" t="s">
        <v>65</v>
      </c>
      <c r="H152" s="240">
        <f t="shared" si="86"/>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7"/>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7"/>
        <v>0</v>
      </c>
    </row>
    <row r="154" spans="2:23" s="9" customFormat="1">
      <c r="B154" s="66"/>
      <c r="E154" s="214">
        <v>43952</v>
      </c>
      <c r="F154" s="214" t="s">
        <v>187</v>
      </c>
      <c r="G154" s="215" t="s">
        <v>66</v>
      </c>
      <c r="H154" s="240">
        <f t="shared" ref="H154:H155" si="88">$C$52/12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7"/>
        <v>0</v>
      </c>
    </row>
    <row r="155" spans="2:23" s="9" customFormat="1">
      <c r="B155" s="66"/>
      <c r="E155" s="214">
        <v>43983</v>
      </c>
      <c r="F155" s="214" t="s">
        <v>187</v>
      </c>
      <c r="G155" s="215" t="s">
        <v>66</v>
      </c>
      <c r="H155" s="240">
        <f t="shared" si="88"/>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7"/>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7"/>
        <v>0</v>
      </c>
    </row>
    <row r="157" spans="2:23" s="9" customFormat="1">
      <c r="B157" s="66"/>
      <c r="E157" s="214">
        <v>44044</v>
      </c>
      <c r="F157" s="214" t="s">
        <v>187</v>
      </c>
      <c r="G157" s="215" t="s">
        <v>68</v>
      </c>
      <c r="H157" s="240">
        <f t="shared" ref="H157:H158" si="89">$C$53/12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7"/>
        <v>0</v>
      </c>
    </row>
    <row r="158" spans="2:23" s="9" customFormat="1">
      <c r="B158" s="66"/>
      <c r="E158" s="214">
        <v>44075</v>
      </c>
      <c r="F158" s="214" t="s">
        <v>187</v>
      </c>
      <c r="G158" s="215" t="s">
        <v>68</v>
      </c>
      <c r="H158" s="240">
        <f t="shared" si="89"/>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7"/>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7"/>
        <v>0</v>
      </c>
    </row>
    <row r="160" spans="2:23" s="9" customFormat="1">
      <c r="B160" s="66"/>
      <c r="E160" s="214">
        <v>44136</v>
      </c>
      <c r="F160" s="214" t="s">
        <v>187</v>
      </c>
      <c r="G160" s="215" t="s">
        <v>69</v>
      </c>
      <c r="H160" s="240">
        <f t="shared" ref="H160:H161" si="90">$C$54/12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7"/>
        <v>0</v>
      </c>
    </row>
    <row r="161" spans="2:23" s="9" customFormat="1">
      <c r="B161" s="66"/>
      <c r="E161" s="214">
        <v>44166</v>
      </c>
      <c r="F161" s="214" t="s">
        <v>187</v>
      </c>
      <c r="G161" s="215" t="s">
        <v>69</v>
      </c>
      <c r="H161" s="240">
        <f t="shared" si="90"/>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471</v>
      </c>
      <c r="F162" s="216"/>
      <c r="G162" s="217"/>
      <c r="H162" s="218"/>
      <c r="I162" s="219">
        <f>SUM(I149:I161)</f>
        <v>334.06928121412619</v>
      </c>
      <c r="J162" s="219">
        <f>SUM(J149:J161)</f>
        <v>129.08365515038474</v>
      </c>
      <c r="K162" s="219">
        <f t="shared" ref="K162:O162" si="91">SUM(K149:K161)</f>
        <v>-29.165725259999995</v>
      </c>
      <c r="L162" s="219">
        <f t="shared" si="91"/>
        <v>-0.31830260000000005</v>
      </c>
      <c r="M162" s="219">
        <f t="shared" si="91"/>
        <v>-5.3182182550000023</v>
      </c>
      <c r="N162" s="219">
        <f t="shared" si="91"/>
        <v>0</v>
      </c>
      <c r="O162" s="219">
        <f t="shared" si="91"/>
        <v>0</v>
      </c>
      <c r="P162" s="219">
        <f t="shared" ref="P162:V162" si="92">SUM(P149:P161)</f>
        <v>0</v>
      </c>
      <c r="Q162" s="219">
        <f t="shared" si="92"/>
        <v>0</v>
      </c>
      <c r="R162" s="219">
        <f t="shared" si="92"/>
        <v>0</v>
      </c>
      <c r="S162" s="219">
        <f t="shared" si="92"/>
        <v>0</v>
      </c>
      <c r="T162" s="219">
        <f t="shared" si="92"/>
        <v>0</v>
      </c>
      <c r="U162" s="219">
        <f t="shared" si="92"/>
        <v>0</v>
      </c>
      <c r="V162" s="219">
        <f t="shared" si="92"/>
        <v>0</v>
      </c>
      <c r="W162" s="219">
        <f>SUM(W149:W161)</f>
        <v>428.35069024951071</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529</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122"/>
  <sheetViews>
    <sheetView zoomScale="90" zoomScaleNormal="90" workbookViewId="0">
      <selection activeCell="G14" sqref="G14"/>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407</v>
      </c>
      <c r="E13" s="17"/>
      <c r="F13" s="177"/>
      <c r="G13" s="178"/>
      <c r="H13" s="179"/>
      <c r="K13" s="179"/>
      <c r="L13" s="177"/>
      <c r="M13" s="177"/>
      <c r="N13" s="177"/>
      <c r="O13" s="177"/>
      <c r="P13" s="177"/>
      <c r="Q13" s="180"/>
    </row>
    <row r="14" spans="2:73" ht="30" customHeight="1" outlineLevel="1" thickBot="1">
      <c r="B14" s="90"/>
      <c r="D14" s="610" t="s">
        <v>554</v>
      </c>
      <c r="I14" s="12"/>
      <c r="J14" s="12"/>
      <c r="BU14" s="12"/>
    </row>
    <row r="15" spans="2:73" ht="26.25" customHeight="1" outlineLevel="1">
      <c r="C15" s="90"/>
      <c r="I15" s="12"/>
      <c r="J15" s="12"/>
    </row>
    <row r="16" spans="2:73" ht="23.25" customHeight="1" outlineLevel="1">
      <c r="B16" s="116" t="s">
        <v>507</v>
      </c>
      <c r="C16" s="90"/>
      <c r="D16" s="615" t="s">
        <v>618</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612</v>
      </c>
      <c r="C17" s="90"/>
      <c r="D17" s="611" t="s">
        <v>590</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625</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624</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626</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636</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595</v>
      </c>
      <c r="H23" s="10"/>
      <c r="I23" s="10"/>
      <c r="J23" s="10"/>
    </row>
    <row r="24" spans="2:73" s="670" customFormat="1" ht="21" customHeight="1">
      <c r="B24" s="702" t="s">
        <v>599</v>
      </c>
      <c r="C24" s="827" t="s">
        <v>600</v>
      </c>
      <c r="D24" s="827"/>
      <c r="E24" s="827"/>
      <c r="F24" s="827"/>
      <c r="G24" s="827"/>
      <c r="H24" s="678" t="s">
        <v>597</v>
      </c>
      <c r="I24" s="678" t="s">
        <v>596</v>
      </c>
      <c r="J24" s="678" t="s">
        <v>598</v>
      </c>
      <c r="K24" s="669"/>
      <c r="L24" s="670" t="s">
        <v>600</v>
      </c>
      <c r="AQ24" s="670" t="s">
        <v>600</v>
      </c>
      <c r="BU24" s="669"/>
    </row>
    <row r="25" spans="2:73" s="250" customFormat="1" ht="49.5" customHeight="1">
      <c r="B25" s="245" t="s">
        <v>474</v>
      </c>
      <c r="C25" s="245" t="s">
        <v>211</v>
      </c>
      <c r="D25" s="628" t="s">
        <v>475</v>
      </c>
      <c r="E25" s="245" t="s">
        <v>208</v>
      </c>
      <c r="F25" s="245" t="s">
        <v>476</v>
      </c>
      <c r="G25" s="245" t="s">
        <v>477</v>
      </c>
      <c r="H25" s="628" t="s">
        <v>478</v>
      </c>
      <c r="I25" s="636" t="s">
        <v>588</v>
      </c>
      <c r="J25" s="643" t="s">
        <v>589</v>
      </c>
      <c r="K25" s="641"/>
      <c r="L25" s="246" t="s">
        <v>479</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480</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92"/>
      <c r="C27" s="692"/>
      <c r="D27" s="692"/>
      <c r="E27" s="692"/>
      <c r="F27" s="692"/>
      <c r="G27" s="692"/>
      <c r="H27" s="692"/>
      <c r="I27" s="644"/>
      <c r="J27" s="644"/>
      <c r="K27" s="633"/>
      <c r="L27" s="696"/>
      <c r="M27" s="697"/>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8"/>
      <c r="AP27" s="633"/>
      <c r="AQ27" s="696"/>
      <c r="AR27" s="697"/>
      <c r="AS27" s="697"/>
      <c r="AT27" s="697"/>
      <c r="AU27" s="697"/>
      <c r="AV27" s="697"/>
      <c r="AW27" s="697"/>
      <c r="AX27" s="697"/>
      <c r="AY27" s="697"/>
      <c r="AZ27" s="697"/>
      <c r="BA27" s="697"/>
      <c r="BB27" s="697"/>
      <c r="BC27" s="697"/>
      <c r="BD27" s="697"/>
      <c r="BE27" s="697"/>
      <c r="BF27" s="697"/>
      <c r="BG27" s="697"/>
      <c r="BH27" s="697"/>
      <c r="BI27" s="697"/>
      <c r="BJ27" s="697"/>
      <c r="BK27" s="697"/>
      <c r="BL27" s="697"/>
      <c r="BM27" s="697"/>
      <c r="BN27" s="697"/>
      <c r="BO27" s="697"/>
      <c r="BP27" s="697"/>
      <c r="BQ27" s="697"/>
      <c r="BR27" s="697"/>
      <c r="BS27" s="697"/>
      <c r="BT27" s="698"/>
      <c r="BU27" s="16"/>
    </row>
    <row r="28" spans="2:73" s="17" customFormat="1" ht="15.75">
      <c r="B28" s="692"/>
      <c r="C28" s="692"/>
      <c r="D28" s="692"/>
      <c r="E28" s="692"/>
      <c r="F28" s="692"/>
      <c r="G28" s="692"/>
      <c r="H28" s="692"/>
      <c r="I28" s="644"/>
      <c r="J28" s="644"/>
      <c r="K28" s="633"/>
      <c r="L28" s="696"/>
      <c r="M28" s="697"/>
      <c r="N28" s="697"/>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8"/>
      <c r="AP28" s="633"/>
      <c r="AQ28" s="696"/>
      <c r="AR28" s="697"/>
      <c r="AS28" s="697"/>
      <c r="AT28" s="697"/>
      <c r="AU28" s="697"/>
      <c r="AV28" s="697"/>
      <c r="AW28" s="697"/>
      <c r="AX28" s="697"/>
      <c r="AY28" s="697"/>
      <c r="AZ28" s="697"/>
      <c r="BA28" s="697"/>
      <c r="BB28" s="697"/>
      <c r="BC28" s="697"/>
      <c r="BD28" s="697"/>
      <c r="BE28" s="697"/>
      <c r="BF28" s="697"/>
      <c r="BG28" s="697"/>
      <c r="BH28" s="697"/>
      <c r="BI28" s="697"/>
      <c r="BJ28" s="697"/>
      <c r="BK28" s="697"/>
      <c r="BL28" s="697"/>
      <c r="BM28" s="697"/>
      <c r="BN28" s="697"/>
      <c r="BO28" s="697"/>
      <c r="BP28" s="697"/>
      <c r="BQ28" s="697"/>
      <c r="BR28" s="697"/>
      <c r="BS28" s="697"/>
      <c r="BT28" s="698"/>
      <c r="BU28" s="16"/>
    </row>
    <row r="29" spans="2:73" s="17" customFormat="1" ht="16.5" customHeight="1">
      <c r="B29" s="692"/>
      <c r="C29" s="692"/>
      <c r="D29" s="692"/>
      <c r="E29" s="692"/>
      <c r="F29" s="692"/>
      <c r="G29" s="692"/>
      <c r="H29" s="692"/>
      <c r="I29" s="644"/>
      <c r="J29" s="644"/>
      <c r="K29" s="633"/>
      <c r="L29" s="696"/>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8"/>
      <c r="AP29" s="633"/>
      <c r="AQ29" s="696"/>
      <c r="AR29" s="697"/>
      <c r="AS29" s="697"/>
      <c r="AT29" s="697"/>
      <c r="AU29" s="697"/>
      <c r="AV29" s="697"/>
      <c r="AW29" s="697"/>
      <c r="AX29" s="697"/>
      <c r="AY29" s="697"/>
      <c r="AZ29" s="697"/>
      <c r="BA29" s="697"/>
      <c r="BB29" s="697"/>
      <c r="BC29" s="697"/>
      <c r="BD29" s="697"/>
      <c r="BE29" s="697"/>
      <c r="BF29" s="697"/>
      <c r="BG29" s="697"/>
      <c r="BH29" s="697"/>
      <c r="BI29" s="697"/>
      <c r="BJ29" s="697"/>
      <c r="BK29" s="697"/>
      <c r="BL29" s="697"/>
      <c r="BM29" s="697"/>
      <c r="BN29" s="697"/>
      <c r="BO29" s="697"/>
      <c r="BP29" s="697"/>
      <c r="BQ29" s="697"/>
      <c r="BR29" s="697"/>
      <c r="BS29" s="697"/>
      <c r="BT29" s="698"/>
      <c r="BU29" s="16"/>
    </row>
    <row r="30" spans="2:73" s="17" customFormat="1" ht="15.75">
      <c r="B30" s="692"/>
      <c r="C30" s="692"/>
      <c r="D30" s="692"/>
      <c r="E30" s="692"/>
      <c r="F30" s="692"/>
      <c r="G30" s="692"/>
      <c r="H30" s="692"/>
      <c r="I30" s="644"/>
      <c r="J30" s="644"/>
      <c r="K30" s="633"/>
      <c r="L30" s="696"/>
      <c r="M30" s="697"/>
      <c r="N30" s="697"/>
      <c r="O30" s="697"/>
      <c r="P30" s="697"/>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8"/>
      <c r="AP30" s="633"/>
      <c r="AQ30" s="696"/>
      <c r="AR30" s="697"/>
      <c r="AS30" s="697"/>
      <c r="AT30" s="697"/>
      <c r="AU30" s="697"/>
      <c r="AV30" s="697"/>
      <c r="AW30" s="697"/>
      <c r="AX30" s="697"/>
      <c r="AY30" s="697"/>
      <c r="AZ30" s="697"/>
      <c r="BA30" s="697"/>
      <c r="BB30" s="697"/>
      <c r="BC30" s="697"/>
      <c r="BD30" s="697"/>
      <c r="BE30" s="697"/>
      <c r="BF30" s="697"/>
      <c r="BG30" s="697"/>
      <c r="BH30" s="697"/>
      <c r="BI30" s="697"/>
      <c r="BJ30" s="697"/>
      <c r="BK30" s="697"/>
      <c r="BL30" s="697"/>
      <c r="BM30" s="697"/>
      <c r="BN30" s="697"/>
      <c r="BO30" s="697"/>
      <c r="BP30" s="697"/>
      <c r="BQ30" s="697"/>
      <c r="BR30" s="697"/>
      <c r="BS30" s="697"/>
      <c r="BT30" s="698"/>
      <c r="BU30" s="16"/>
    </row>
    <row r="31" spans="2:73" s="17" customFormat="1" ht="15.75">
      <c r="B31" s="692"/>
      <c r="C31" s="692"/>
      <c r="D31" s="692"/>
      <c r="E31" s="692"/>
      <c r="F31" s="692"/>
      <c r="G31" s="692"/>
      <c r="H31" s="692"/>
      <c r="I31" s="644"/>
      <c r="J31" s="644"/>
      <c r="K31" s="633"/>
      <c r="L31" s="696"/>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8"/>
      <c r="AP31" s="633"/>
      <c r="AQ31" s="696"/>
      <c r="AR31" s="697"/>
      <c r="AS31" s="697"/>
      <c r="AT31" s="697"/>
      <c r="AU31" s="697"/>
      <c r="AV31" s="697"/>
      <c r="AW31" s="697"/>
      <c r="AX31" s="697"/>
      <c r="AY31" s="697"/>
      <c r="AZ31" s="697"/>
      <c r="BA31" s="697"/>
      <c r="BB31" s="697"/>
      <c r="BC31" s="697"/>
      <c r="BD31" s="697"/>
      <c r="BE31" s="697"/>
      <c r="BF31" s="697"/>
      <c r="BG31" s="697"/>
      <c r="BH31" s="697"/>
      <c r="BI31" s="697"/>
      <c r="BJ31" s="697"/>
      <c r="BK31" s="697"/>
      <c r="BL31" s="697"/>
      <c r="BM31" s="697"/>
      <c r="BN31" s="697"/>
      <c r="BO31" s="697"/>
      <c r="BP31" s="697"/>
      <c r="BQ31" s="697"/>
      <c r="BR31" s="697"/>
      <c r="BS31" s="697"/>
      <c r="BT31" s="698"/>
      <c r="BU31" s="16"/>
    </row>
    <row r="32" spans="2:73" s="17" customFormat="1" ht="15.75">
      <c r="B32" s="692"/>
      <c r="C32" s="692"/>
      <c r="D32" s="692"/>
      <c r="E32" s="692"/>
      <c r="F32" s="692"/>
      <c r="G32" s="692"/>
      <c r="H32" s="692"/>
      <c r="I32" s="644"/>
      <c r="J32" s="644"/>
      <c r="K32" s="633"/>
      <c r="L32" s="696"/>
      <c r="M32" s="697"/>
      <c r="N32" s="697"/>
      <c r="O32" s="697"/>
      <c r="P32" s="697"/>
      <c r="Q32" s="697"/>
      <c r="R32" s="697"/>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8"/>
      <c r="AP32" s="633"/>
      <c r="AQ32" s="696"/>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8"/>
      <c r="BU32" s="16"/>
    </row>
    <row r="33" spans="2:73" s="17" customFormat="1" ht="15.75">
      <c r="B33" s="692"/>
      <c r="C33" s="692"/>
      <c r="D33" s="692"/>
      <c r="E33" s="692"/>
      <c r="F33" s="692"/>
      <c r="G33" s="692"/>
      <c r="H33" s="692"/>
      <c r="I33" s="644"/>
      <c r="J33" s="644"/>
      <c r="K33" s="633"/>
      <c r="L33" s="696"/>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8"/>
      <c r="AP33" s="633"/>
      <c r="AQ33" s="696"/>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8"/>
      <c r="BU33" s="16"/>
    </row>
    <row r="34" spans="2:73" s="17" customFormat="1" ht="15.75">
      <c r="B34" s="692"/>
      <c r="C34" s="692"/>
      <c r="D34" s="692"/>
      <c r="E34" s="692"/>
      <c r="F34" s="692"/>
      <c r="G34" s="692"/>
      <c r="H34" s="692"/>
      <c r="I34" s="644"/>
      <c r="J34" s="644"/>
      <c r="K34" s="633"/>
      <c r="L34" s="696"/>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8"/>
      <c r="AP34" s="633"/>
      <c r="AQ34" s="696"/>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8"/>
      <c r="BU34" s="16"/>
    </row>
    <row r="35" spans="2:73" s="17" customFormat="1" ht="15.75">
      <c r="B35" s="692"/>
      <c r="C35" s="692"/>
      <c r="D35" s="692"/>
      <c r="E35" s="692"/>
      <c r="F35" s="692"/>
      <c r="G35" s="692"/>
      <c r="H35" s="692"/>
      <c r="I35" s="644"/>
      <c r="J35" s="644"/>
      <c r="K35" s="633"/>
      <c r="L35" s="696"/>
      <c r="M35" s="697"/>
      <c r="N35" s="697"/>
      <c r="O35" s="697"/>
      <c r="P35" s="697"/>
      <c r="Q35" s="697"/>
      <c r="R35" s="697"/>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8"/>
      <c r="AP35" s="633"/>
      <c r="AQ35" s="696"/>
      <c r="AR35" s="697"/>
      <c r="AS35" s="697"/>
      <c r="AT35" s="697"/>
      <c r="AU35" s="697"/>
      <c r="AV35" s="697"/>
      <c r="AW35" s="697"/>
      <c r="AX35" s="697"/>
      <c r="AY35" s="697"/>
      <c r="AZ35" s="697"/>
      <c r="BA35" s="697"/>
      <c r="BB35" s="697"/>
      <c r="BC35" s="697"/>
      <c r="BD35" s="697"/>
      <c r="BE35" s="697"/>
      <c r="BF35" s="697"/>
      <c r="BG35" s="697"/>
      <c r="BH35" s="697"/>
      <c r="BI35" s="697"/>
      <c r="BJ35" s="697"/>
      <c r="BK35" s="697"/>
      <c r="BL35" s="697"/>
      <c r="BM35" s="697"/>
      <c r="BN35" s="697"/>
      <c r="BO35" s="697"/>
      <c r="BP35" s="697"/>
      <c r="BQ35" s="697"/>
      <c r="BR35" s="697"/>
      <c r="BS35" s="697"/>
      <c r="BT35" s="698"/>
      <c r="BU35" s="16"/>
    </row>
    <row r="36" spans="2:73" s="17" customFormat="1" ht="15.75">
      <c r="B36" s="692"/>
      <c r="C36" s="692"/>
      <c r="D36" s="692"/>
      <c r="E36" s="692"/>
      <c r="F36" s="692"/>
      <c r="G36" s="692"/>
      <c r="H36" s="692"/>
      <c r="I36" s="644"/>
      <c r="J36" s="644"/>
      <c r="K36" s="633"/>
      <c r="L36" s="696"/>
      <c r="M36" s="697"/>
      <c r="N36" s="69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8"/>
      <c r="AP36" s="633"/>
      <c r="AQ36" s="696"/>
      <c r="AR36" s="697"/>
      <c r="AS36" s="697"/>
      <c r="AT36" s="697"/>
      <c r="AU36" s="697"/>
      <c r="AV36" s="697"/>
      <c r="AW36" s="697"/>
      <c r="AX36" s="697"/>
      <c r="AY36" s="697"/>
      <c r="AZ36" s="697"/>
      <c r="BA36" s="697"/>
      <c r="BB36" s="697"/>
      <c r="BC36" s="697"/>
      <c r="BD36" s="697"/>
      <c r="BE36" s="697"/>
      <c r="BF36" s="697"/>
      <c r="BG36" s="697"/>
      <c r="BH36" s="697"/>
      <c r="BI36" s="697"/>
      <c r="BJ36" s="697"/>
      <c r="BK36" s="697"/>
      <c r="BL36" s="697"/>
      <c r="BM36" s="697"/>
      <c r="BN36" s="697"/>
      <c r="BO36" s="697"/>
      <c r="BP36" s="697"/>
      <c r="BQ36" s="697"/>
      <c r="BR36" s="697"/>
      <c r="BS36" s="697"/>
      <c r="BT36" s="698"/>
      <c r="BU36" s="16"/>
    </row>
    <row r="37" spans="2:73" s="17" customFormat="1" ht="15.75">
      <c r="B37" s="692"/>
      <c r="C37" s="692"/>
      <c r="D37" s="692"/>
      <c r="E37" s="692"/>
      <c r="F37" s="692"/>
      <c r="G37" s="692"/>
      <c r="H37" s="692"/>
      <c r="I37" s="644"/>
      <c r="J37" s="644"/>
      <c r="K37" s="633"/>
      <c r="L37" s="696"/>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8"/>
      <c r="AP37" s="633"/>
      <c r="AQ37" s="696"/>
      <c r="AR37" s="697"/>
      <c r="AS37" s="697"/>
      <c r="AT37" s="697"/>
      <c r="AU37" s="697"/>
      <c r="AV37" s="697"/>
      <c r="AW37" s="697"/>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8"/>
      <c r="BU37" s="16"/>
    </row>
    <row r="38" spans="2:73" s="17" customFormat="1" ht="15.75">
      <c r="B38" s="692"/>
      <c r="C38" s="692"/>
      <c r="D38" s="692"/>
      <c r="E38" s="692"/>
      <c r="F38" s="692"/>
      <c r="G38" s="692"/>
      <c r="H38" s="692"/>
      <c r="I38" s="644"/>
      <c r="J38" s="644"/>
      <c r="K38" s="633"/>
      <c r="L38" s="696"/>
      <c r="M38" s="697"/>
      <c r="N38" s="697"/>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8"/>
      <c r="AP38" s="633"/>
      <c r="AQ38" s="696"/>
      <c r="AR38" s="697"/>
      <c r="AS38" s="697"/>
      <c r="AT38" s="697"/>
      <c r="AU38" s="697"/>
      <c r="AV38" s="697"/>
      <c r="AW38" s="697"/>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8"/>
      <c r="BU38" s="16"/>
    </row>
    <row r="39" spans="2:73" s="17" customFormat="1" ht="15.75">
      <c r="B39" s="692"/>
      <c r="C39" s="692"/>
      <c r="D39" s="692"/>
      <c r="E39" s="692"/>
      <c r="F39" s="692"/>
      <c r="G39" s="692"/>
      <c r="H39" s="692"/>
      <c r="I39" s="644"/>
      <c r="J39" s="644"/>
      <c r="K39" s="633"/>
      <c r="L39" s="696"/>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8"/>
      <c r="AP39" s="633"/>
      <c r="AQ39" s="696"/>
      <c r="AR39" s="697"/>
      <c r="AS39" s="697"/>
      <c r="AT39" s="697"/>
      <c r="AU39" s="697"/>
      <c r="AV39" s="697"/>
      <c r="AW39" s="697"/>
      <c r="AX39" s="697"/>
      <c r="AY39" s="697"/>
      <c r="AZ39" s="697"/>
      <c r="BA39" s="697"/>
      <c r="BB39" s="697"/>
      <c r="BC39" s="697"/>
      <c r="BD39" s="697"/>
      <c r="BE39" s="697"/>
      <c r="BF39" s="697"/>
      <c r="BG39" s="697"/>
      <c r="BH39" s="697"/>
      <c r="BI39" s="697"/>
      <c r="BJ39" s="697"/>
      <c r="BK39" s="697"/>
      <c r="BL39" s="697"/>
      <c r="BM39" s="697"/>
      <c r="BN39" s="697"/>
      <c r="BO39" s="697"/>
      <c r="BP39" s="697"/>
      <c r="BQ39" s="697"/>
      <c r="BR39" s="697"/>
      <c r="BS39" s="697"/>
      <c r="BT39" s="698"/>
      <c r="BU39" s="16"/>
    </row>
    <row r="40" spans="2:73" s="17" customFormat="1" ht="15.75">
      <c r="B40" s="692"/>
      <c r="C40" s="692"/>
      <c r="D40" s="692"/>
      <c r="E40" s="692"/>
      <c r="F40" s="692"/>
      <c r="G40" s="692"/>
      <c r="H40" s="692"/>
      <c r="I40" s="644"/>
      <c r="J40" s="644"/>
      <c r="K40" s="633"/>
      <c r="L40" s="696"/>
      <c r="M40" s="697"/>
      <c r="N40" s="697"/>
      <c r="O40" s="697"/>
      <c r="P40" s="697"/>
      <c r="Q40" s="697"/>
      <c r="R40" s="697"/>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8"/>
      <c r="AP40" s="633"/>
      <c r="AQ40" s="696"/>
      <c r="AR40" s="697"/>
      <c r="AS40" s="697"/>
      <c r="AT40" s="697"/>
      <c r="AU40" s="697"/>
      <c r="AV40" s="697"/>
      <c r="AW40" s="697"/>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8"/>
      <c r="BU40" s="16"/>
    </row>
    <row r="41" spans="2:73" s="17" customFormat="1" ht="15.75">
      <c r="B41" s="692"/>
      <c r="C41" s="692"/>
      <c r="D41" s="692"/>
      <c r="E41" s="692"/>
      <c r="F41" s="692"/>
      <c r="G41" s="692"/>
      <c r="H41" s="692"/>
      <c r="I41" s="644"/>
      <c r="J41" s="644"/>
      <c r="K41" s="633"/>
      <c r="L41" s="696"/>
      <c r="M41" s="697"/>
      <c r="N41" s="697"/>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8"/>
      <c r="AP41" s="633"/>
      <c r="AQ41" s="696"/>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8"/>
      <c r="BU41" s="16"/>
    </row>
    <row r="42" spans="2:73" s="17" customFormat="1" ht="15.75">
      <c r="B42" s="692"/>
      <c r="C42" s="692"/>
      <c r="D42" s="692"/>
      <c r="E42" s="692"/>
      <c r="F42" s="692"/>
      <c r="G42" s="692"/>
      <c r="H42" s="692"/>
      <c r="I42" s="644"/>
      <c r="J42" s="644"/>
      <c r="K42" s="633"/>
      <c r="L42" s="696"/>
      <c r="M42" s="697"/>
      <c r="N42" s="697"/>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8"/>
      <c r="AP42" s="633"/>
      <c r="AQ42" s="696"/>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8"/>
      <c r="BU42" s="16"/>
    </row>
    <row r="43" spans="2:73" s="17" customFormat="1" ht="15.75">
      <c r="B43" s="692"/>
      <c r="C43" s="692"/>
      <c r="D43" s="692"/>
      <c r="E43" s="692"/>
      <c r="F43" s="692"/>
      <c r="G43" s="692"/>
      <c r="H43" s="692"/>
      <c r="I43" s="644"/>
      <c r="J43" s="644"/>
      <c r="K43" s="633"/>
      <c r="L43" s="696"/>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8"/>
      <c r="AP43" s="633"/>
      <c r="AQ43" s="696"/>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8"/>
      <c r="BU43" s="16"/>
    </row>
    <row r="44" spans="2:73" s="17" customFormat="1" ht="15.75">
      <c r="B44" s="692"/>
      <c r="C44" s="692"/>
      <c r="D44" s="692"/>
      <c r="E44" s="692"/>
      <c r="F44" s="692"/>
      <c r="G44" s="692"/>
      <c r="H44" s="692"/>
      <c r="I44" s="644"/>
      <c r="J44" s="644"/>
      <c r="K44" s="633"/>
      <c r="L44" s="696"/>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8"/>
      <c r="AP44" s="633"/>
      <c r="AQ44" s="696"/>
      <c r="AR44" s="697"/>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8"/>
      <c r="BU44" s="16"/>
    </row>
    <row r="45" spans="2:73" s="17" customFormat="1" ht="15.75">
      <c r="B45" s="692"/>
      <c r="C45" s="692"/>
      <c r="D45" s="692"/>
      <c r="E45" s="692"/>
      <c r="F45" s="692"/>
      <c r="G45" s="692"/>
      <c r="H45" s="692"/>
      <c r="I45" s="644"/>
      <c r="J45" s="644"/>
      <c r="K45" s="633"/>
      <c r="L45" s="696"/>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8"/>
      <c r="AP45" s="633"/>
      <c r="AQ45" s="696"/>
      <c r="AR45" s="697"/>
      <c r="AS45" s="697"/>
      <c r="AT45" s="697"/>
      <c r="AU45" s="697"/>
      <c r="AV45" s="697"/>
      <c r="AW45" s="697"/>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8"/>
      <c r="BU45" s="16"/>
    </row>
    <row r="46" spans="2:73" s="17" customFormat="1" ht="15.75">
      <c r="B46" s="692"/>
      <c r="C46" s="692"/>
      <c r="D46" s="692"/>
      <c r="E46" s="692"/>
      <c r="F46" s="692"/>
      <c r="G46" s="692"/>
      <c r="H46" s="692"/>
      <c r="I46" s="644"/>
      <c r="J46" s="644"/>
      <c r="K46" s="633"/>
      <c r="L46" s="696"/>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8"/>
      <c r="AP46" s="633"/>
      <c r="AQ46" s="696"/>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7"/>
      <c r="BT46" s="698"/>
      <c r="BU46" s="16"/>
    </row>
    <row r="47" spans="2:73" s="17" customFormat="1" ht="15.75">
      <c r="B47" s="692"/>
      <c r="C47" s="692"/>
      <c r="D47" s="692"/>
      <c r="E47" s="692"/>
      <c r="F47" s="692"/>
      <c r="G47" s="692"/>
      <c r="H47" s="692"/>
      <c r="I47" s="644"/>
      <c r="J47" s="644"/>
      <c r="K47" s="633"/>
      <c r="L47" s="696"/>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8"/>
      <c r="AP47" s="633"/>
      <c r="AQ47" s="696"/>
      <c r="AR47" s="697"/>
      <c r="AS47" s="697"/>
      <c r="AT47" s="697"/>
      <c r="AU47" s="697"/>
      <c r="AV47" s="697"/>
      <c r="AW47" s="697"/>
      <c r="AX47" s="697"/>
      <c r="AY47" s="697"/>
      <c r="AZ47" s="697"/>
      <c r="BA47" s="697"/>
      <c r="BB47" s="697"/>
      <c r="BC47" s="697"/>
      <c r="BD47" s="697"/>
      <c r="BE47" s="697"/>
      <c r="BF47" s="697"/>
      <c r="BG47" s="697"/>
      <c r="BH47" s="697"/>
      <c r="BI47" s="697"/>
      <c r="BJ47" s="697"/>
      <c r="BK47" s="697"/>
      <c r="BL47" s="697"/>
      <c r="BM47" s="697"/>
      <c r="BN47" s="697"/>
      <c r="BO47" s="697"/>
      <c r="BP47" s="697"/>
      <c r="BQ47" s="697"/>
      <c r="BR47" s="697"/>
      <c r="BS47" s="697"/>
      <c r="BT47" s="698"/>
      <c r="BU47" s="16"/>
    </row>
    <row r="48" spans="2:73" s="17" customFormat="1" ht="15.75">
      <c r="B48" s="692"/>
      <c r="C48" s="692"/>
      <c r="D48" s="692"/>
      <c r="E48" s="692"/>
      <c r="F48" s="692"/>
      <c r="G48" s="692"/>
      <c r="H48" s="692"/>
      <c r="I48" s="644"/>
      <c r="J48" s="644"/>
      <c r="K48" s="633"/>
      <c r="L48" s="696"/>
      <c r="M48" s="697"/>
      <c r="N48" s="697"/>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8"/>
      <c r="AP48" s="633"/>
      <c r="AQ48" s="696"/>
      <c r="AR48" s="697"/>
      <c r="AS48" s="697"/>
      <c r="AT48" s="697"/>
      <c r="AU48" s="697"/>
      <c r="AV48" s="697"/>
      <c r="AW48" s="697"/>
      <c r="AX48" s="697"/>
      <c r="AY48" s="697"/>
      <c r="AZ48" s="697"/>
      <c r="BA48" s="697"/>
      <c r="BB48" s="697"/>
      <c r="BC48" s="697"/>
      <c r="BD48" s="697"/>
      <c r="BE48" s="697"/>
      <c r="BF48" s="697"/>
      <c r="BG48" s="697"/>
      <c r="BH48" s="697"/>
      <c r="BI48" s="697"/>
      <c r="BJ48" s="697"/>
      <c r="BK48" s="697"/>
      <c r="BL48" s="697"/>
      <c r="BM48" s="697"/>
      <c r="BN48" s="697"/>
      <c r="BO48" s="697"/>
      <c r="BP48" s="697"/>
      <c r="BQ48" s="697"/>
      <c r="BR48" s="697"/>
      <c r="BS48" s="697"/>
      <c r="BT48" s="698"/>
      <c r="BU48" s="16"/>
    </row>
    <row r="49" spans="2:73" s="17" customFormat="1" ht="15.75">
      <c r="B49" s="692"/>
      <c r="C49" s="692"/>
      <c r="D49" s="692"/>
      <c r="E49" s="692"/>
      <c r="F49" s="692"/>
      <c r="G49" s="692"/>
      <c r="H49" s="692"/>
      <c r="I49" s="644"/>
      <c r="J49" s="644"/>
      <c r="K49" s="633"/>
      <c r="L49" s="696"/>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8"/>
      <c r="AP49" s="633"/>
      <c r="AQ49" s="696"/>
      <c r="AR49" s="697"/>
      <c r="AS49" s="697"/>
      <c r="AT49" s="697"/>
      <c r="AU49" s="697"/>
      <c r="AV49" s="697"/>
      <c r="AW49" s="697"/>
      <c r="AX49" s="697"/>
      <c r="AY49" s="697"/>
      <c r="AZ49" s="697"/>
      <c r="BA49" s="697"/>
      <c r="BB49" s="697"/>
      <c r="BC49" s="697"/>
      <c r="BD49" s="697"/>
      <c r="BE49" s="697"/>
      <c r="BF49" s="697"/>
      <c r="BG49" s="697"/>
      <c r="BH49" s="697"/>
      <c r="BI49" s="697"/>
      <c r="BJ49" s="697"/>
      <c r="BK49" s="697"/>
      <c r="BL49" s="697"/>
      <c r="BM49" s="697"/>
      <c r="BN49" s="697"/>
      <c r="BO49" s="697"/>
      <c r="BP49" s="697"/>
      <c r="BQ49" s="697"/>
      <c r="BR49" s="697"/>
      <c r="BS49" s="697"/>
      <c r="BT49" s="698"/>
      <c r="BU49" s="16"/>
    </row>
    <row r="50" spans="2:73" s="17" customFormat="1" ht="15.75">
      <c r="B50" s="692"/>
      <c r="C50" s="692"/>
      <c r="D50" s="692"/>
      <c r="E50" s="692"/>
      <c r="F50" s="692"/>
      <c r="G50" s="692"/>
      <c r="H50" s="692"/>
      <c r="I50" s="644"/>
      <c r="J50" s="644"/>
      <c r="K50" s="633"/>
      <c r="L50" s="696"/>
      <c r="M50" s="697"/>
      <c r="N50" s="69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8"/>
      <c r="AP50" s="633"/>
      <c r="AQ50" s="696"/>
      <c r="AR50" s="697"/>
      <c r="AS50" s="697"/>
      <c r="AT50" s="697"/>
      <c r="AU50" s="697"/>
      <c r="AV50" s="697"/>
      <c r="AW50" s="697"/>
      <c r="AX50" s="697"/>
      <c r="AY50" s="697"/>
      <c r="AZ50" s="697"/>
      <c r="BA50" s="697"/>
      <c r="BB50" s="697"/>
      <c r="BC50" s="697"/>
      <c r="BD50" s="697"/>
      <c r="BE50" s="697"/>
      <c r="BF50" s="697"/>
      <c r="BG50" s="697"/>
      <c r="BH50" s="697"/>
      <c r="BI50" s="697"/>
      <c r="BJ50" s="697"/>
      <c r="BK50" s="697"/>
      <c r="BL50" s="697"/>
      <c r="BM50" s="697"/>
      <c r="BN50" s="697"/>
      <c r="BO50" s="697"/>
      <c r="BP50" s="697"/>
      <c r="BQ50" s="697"/>
      <c r="BR50" s="697"/>
      <c r="BS50" s="697"/>
      <c r="BT50" s="698"/>
      <c r="BU50" s="16"/>
    </row>
    <row r="51" spans="2:73" s="17" customFormat="1" ht="15.75">
      <c r="B51" s="692"/>
      <c r="C51" s="692"/>
      <c r="D51" s="692"/>
      <c r="E51" s="692"/>
      <c r="F51" s="692"/>
      <c r="G51" s="692"/>
      <c r="H51" s="692"/>
      <c r="I51" s="644"/>
      <c r="J51" s="644"/>
      <c r="K51" s="633"/>
      <c r="L51" s="696"/>
      <c r="M51" s="697"/>
      <c r="N51" s="697"/>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8"/>
      <c r="AP51" s="633"/>
      <c r="AQ51" s="696"/>
      <c r="AR51" s="697"/>
      <c r="AS51" s="697"/>
      <c r="AT51" s="697"/>
      <c r="AU51" s="697"/>
      <c r="AV51" s="697"/>
      <c r="AW51" s="697"/>
      <c r="AX51" s="697"/>
      <c r="AY51" s="697"/>
      <c r="AZ51" s="697"/>
      <c r="BA51" s="697"/>
      <c r="BB51" s="697"/>
      <c r="BC51" s="697"/>
      <c r="BD51" s="697"/>
      <c r="BE51" s="697"/>
      <c r="BF51" s="697"/>
      <c r="BG51" s="697"/>
      <c r="BH51" s="697"/>
      <c r="BI51" s="697"/>
      <c r="BJ51" s="697"/>
      <c r="BK51" s="697"/>
      <c r="BL51" s="697"/>
      <c r="BM51" s="697"/>
      <c r="BN51" s="697"/>
      <c r="BO51" s="697"/>
      <c r="BP51" s="697"/>
      <c r="BQ51" s="697"/>
      <c r="BR51" s="697"/>
      <c r="BS51" s="697"/>
      <c r="BT51" s="698"/>
      <c r="BU51" s="16"/>
    </row>
    <row r="52" spans="2:73" s="17" customFormat="1" ht="15.75">
      <c r="B52" s="692"/>
      <c r="C52" s="692"/>
      <c r="D52" s="692"/>
      <c r="E52" s="692"/>
      <c r="F52" s="692"/>
      <c r="G52" s="692"/>
      <c r="H52" s="692"/>
      <c r="I52" s="644"/>
      <c r="J52" s="644"/>
      <c r="K52" s="633"/>
      <c r="L52" s="696"/>
      <c r="M52" s="697"/>
      <c r="N52" s="697"/>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8"/>
      <c r="AP52" s="633"/>
      <c r="AQ52" s="696"/>
      <c r="AR52" s="697"/>
      <c r="AS52" s="697"/>
      <c r="AT52" s="697"/>
      <c r="AU52" s="697"/>
      <c r="AV52" s="697"/>
      <c r="AW52" s="697"/>
      <c r="AX52" s="697"/>
      <c r="AY52" s="697"/>
      <c r="AZ52" s="697"/>
      <c r="BA52" s="697"/>
      <c r="BB52" s="697"/>
      <c r="BC52" s="697"/>
      <c r="BD52" s="697"/>
      <c r="BE52" s="697"/>
      <c r="BF52" s="697"/>
      <c r="BG52" s="697"/>
      <c r="BH52" s="697"/>
      <c r="BI52" s="697"/>
      <c r="BJ52" s="697"/>
      <c r="BK52" s="697"/>
      <c r="BL52" s="697"/>
      <c r="BM52" s="697"/>
      <c r="BN52" s="697"/>
      <c r="BO52" s="697"/>
      <c r="BP52" s="697"/>
      <c r="BQ52" s="697"/>
      <c r="BR52" s="697"/>
      <c r="BS52" s="697"/>
      <c r="BT52" s="698"/>
      <c r="BU52" s="16"/>
    </row>
    <row r="53" spans="2:73">
      <c r="B53" s="692"/>
      <c r="C53" s="692"/>
      <c r="D53" s="692"/>
      <c r="E53" s="692"/>
      <c r="F53" s="692"/>
      <c r="G53" s="692"/>
      <c r="H53" s="692"/>
      <c r="I53" s="644"/>
      <c r="J53" s="644"/>
      <c r="K53" s="633"/>
      <c r="L53" s="696"/>
      <c r="M53" s="697"/>
      <c r="N53" s="69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8"/>
      <c r="AP53" s="633"/>
      <c r="AQ53" s="696"/>
      <c r="AR53" s="697"/>
      <c r="AS53" s="697"/>
      <c r="AT53" s="697"/>
      <c r="AU53" s="697"/>
      <c r="AV53" s="697"/>
      <c r="AW53" s="697"/>
      <c r="AX53" s="697"/>
      <c r="AY53" s="697"/>
      <c r="AZ53" s="697"/>
      <c r="BA53" s="697"/>
      <c r="BB53" s="697"/>
      <c r="BC53" s="697"/>
      <c r="BD53" s="697"/>
      <c r="BE53" s="697"/>
      <c r="BF53" s="697"/>
      <c r="BG53" s="697"/>
      <c r="BH53" s="697"/>
      <c r="BI53" s="697"/>
      <c r="BJ53" s="697"/>
      <c r="BK53" s="697"/>
      <c r="BL53" s="697"/>
      <c r="BM53" s="697"/>
      <c r="BN53" s="697"/>
      <c r="BO53" s="697"/>
      <c r="BP53" s="697"/>
      <c r="BQ53" s="697"/>
      <c r="BR53" s="697"/>
      <c r="BS53" s="697"/>
      <c r="BT53" s="698"/>
    </row>
    <row r="54" spans="2:73">
      <c r="B54" s="692"/>
      <c r="C54" s="692"/>
      <c r="D54" s="692"/>
      <c r="E54" s="692"/>
      <c r="F54" s="692"/>
      <c r="G54" s="692"/>
      <c r="H54" s="692"/>
      <c r="I54" s="644"/>
      <c r="J54" s="644"/>
      <c r="K54" s="633"/>
      <c r="L54" s="696"/>
      <c r="M54" s="697"/>
      <c r="N54" s="697"/>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8"/>
      <c r="AP54" s="633"/>
      <c r="AQ54" s="696"/>
      <c r="AR54" s="697"/>
      <c r="AS54" s="697"/>
      <c r="AT54" s="697"/>
      <c r="AU54" s="697"/>
      <c r="AV54" s="697"/>
      <c r="AW54" s="697"/>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8"/>
    </row>
    <row r="55" spans="2:73">
      <c r="B55" s="692"/>
      <c r="C55" s="692"/>
      <c r="D55" s="692"/>
      <c r="E55" s="692"/>
      <c r="F55" s="692"/>
      <c r="G55" s="692"/>
      <c r="H55" s="692"/>
      <c r="I55" s="644"/>
      <c r="J55" s="644"/>
      <c r="K55" s="633"/>
      <c r="L55" s="696"/>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8"/>
      <c r="AP55" s="633"/>
      <c r="AQ55" s="696"/>
      <c r="AR55" s="697"/>
      <c r="AS55" s="697"/>
      <c r="AT55" s="697"/>
      <c r="AU55" s="697"/>
      <c r="AV55" s="697"/>
      <c r="AW55" s="697"/>
      <c r="AX55" s="697"/>
      <c r="AY55" s="697"/>
      <c r="AZ55" s="697"/>
      <c r="BA55" s="697"/>
      <c r="BB55" s="697"/>
      <c r="BC55" s="697"/>
      <c r="BD55" s="697"/>
      <c r="BE55" s="697"/>
      <c r="BF55" s="697"/>
      <c r="BG55" s="697"/>
      <c r="BH55" s="697"/>
      <c r="BI55" s="697"/>
      <c r="BJ55" s="697"/>
      <c r="BK55" s="697"/>
      <c r="BL55" s="697"/>
      <c r="BM55" s="697"/>
      <c r="BN55" s="697"/>
      <c r="BO55" s="697"/>
      <c r="BP55" s="697"/>
      <c r="BQ55" s="697"/>
      <c r="BR55" s="697"/>
      <c r="BS55" s="697"/>
      <c r="BT55" s="698"/>
    </row>
    <row r="56" spans="2:73">
      <c r="B56" s="692"/>
      <c r="C56" s="692"/>
      <c r="D56" s="692"/>
      <c r="E56" s="692"/>
      <c r="F56" s="692"/>
      <c r="G56" s="692"/>
      <c r="H56" s="692"/>
      <c r="I56" s="644"/>
      <c r="J56" s="644"/>
      <c r="K56" s="633"/>
      <c r="L56" s="696"/>
      <c r="M56" s="697"/>
      <c r="N56" s="697"/>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8"/>
      <c r="AP56" s="633"/>
      <c r="AQ56" s="696"/>
      <c r="AR56" s="697"/>
      <c r="AS56" s="697"/>
      <c r="AT56" s="697"/>
      <c r="AU56" s="697"/>
      <c r="AV56" s="697"/>
      <c r="AW56" s="697"/>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8"/>
    </row>
    <row r="57" spans="2:73">
      <c r="B57" s="692"/>
      <c r="C57" s="692"/>
      <c r="D57" s="692"/>
      <c r="E57" s="692"/>
      <c r="F57" s="692"/>
      <c r="G57" s="692"/>
      <c r="H57" s="692"/>
      <c r="I57" s="644"/>
      <c r="J57" s="644"/>
      <c r="K57" s="633"/>
      <c r="L57" s="696"/>
      <c r="M57" s="697"/>
      <c r="N57" s="69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8"/>
      <c r="AP57" s="633"/>
      <c r="AQ57" s="696"/>
      <c r="AR57" s="697"/>
      <c r="AS57" s="697"/>
      <c r="AT57" s="697"/>
      <c r="AU57" s="697"/>
      <c r="AV57" s="697"/>
      <c r="AW57" s="697"/>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8"/>
    </row>
    <row r="58" spans="2:73">
      <c r="B58" s="692"/>
      <c r="C58" s="692"/>
      <c r="D58" s="692"/>
      <c r="E58" s="692"/>
      <c r="F58" s="692"/>
      <c r="G58" s="692"/>
      <c r="H58" s="692"/>
      <c r="I58" s="644"/>
      <c r="J58" s="644"/>
      <c r="K58" s="633"/>
      <c r="L58" s="696"/>
      <c r="M58" s="697"/>
      <c r="N58" s="697"/>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8"/>
      <c r="AP58" s="633"/>
      <c r="AQ58" s="696"/>
      <c r="AR58" s="697"/>
      <c r="AS58" s="697"/>
      <c r="AT58" s="697"/>
      <c r="AU58" s="697"/>
      <c r="AV58" s="697"/>
      <c r="AW58" s="697"/>
      <c r="AX58" s="697"/>
      <c r="AY58" s="697"/>
      <c r="AZ58" s="697"/>
      <c r="BA58" s="697"/>
      <c r="BB58" s="697"/>
      <c r="BC58" s="697"/>
      <c r="BD58" s="697"/>
      <c r="BE58" s="697"/>
      <c r="BF58" s="697"/>
      <c r="BG58" s="697"/>
      <c r="BH58" s="697"/>
      <c r="BI58" s="697"/>
      <c r="BJ58" s="697"/>
      <c r="BK58" s="697"/>
      <c r="BL58" s="697"/>
      <c r="BM58" s="697"/>
      <c r="BN58" s="697"/>
      <c r="BO58" s="697"/>
      <c r="BP58" s="697"/>
      <c r="BQ58" s="697"/>
      <c r="BR58" s="697"/>
      <c r="BS58" s="697"/>
      <c r="BT58" s="698"/>
    </row>
    <row r="59" spans="2:73">
      <c r="B59" s="692"/>
      <c r="C59" s="692"/>
      <c r="D59" s="692"/>
      <c r="E59" s="692"/>
      <c r="F59" s="692"/>
      <c r="G59" s="692"/>
      <c r="H59" s="692"/>
      <c r="I59" s="644"/>
      <c r="J59" s="644"/>
      <c r="K59" s="633"/>
      <c r="L59" s="696"/>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8"/>
      <c r="AP59" s="633"/>
      <c r="AQ59" s="696"/>
      <c r="AR59" s="697"/>
      <c r="AS59" s="697"/>
      <c r="AT59" s="697"/>
      <c r="AU59" s="697"/>
      <c r="AV59" s="697"/>
      <c r="AW59" s="697"/>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8"/>
    </row>
    <row r="60" spans="2:73" ht="15.75">
      <c r="B60" s="692"/>
      <c r="C60" s="692"/>
      <c r="D60" s="692"/>
      <c r="E60" s="692"/>
      <c r="F60" s="692"/>
      <c r="G60" s="692"/>
      <c r="H60" s="692"/>
      <c r="I60" s="644"/>
      <c r="J60" s="644"/>
      <c r="K60" s="633"/>
      <c r="L60" s="696"/>
      <c r="M60" s="697"/>
      <c r="N60" s="69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8"/>
      <c r="AP60" s="633"/>
      <c r="AQ60" s="696"/>
      <c r="AR60" s="697"/>
      <c r="AS60" s="697"/>
      <c r="AT60" s="697"/>
      <c r="AU60" s="697"/>
      <c r="AV60" s="697"/>
      <c r="AW60" s="697"/>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8"/>
      <c r="BU60" s="163"/>
    </row>
    <row r="61" spans="2:73">
      <c r="B61" s="692"/>
      <c r="C61" s="692"/>
      <c r="D61" s="692"/>
      <c r="E61" s="692"/>
      <c r="F61" s="692"/>
      <c r="G61" s="692"/>
      <c r="H61" s="692"/>
      <c r="I61" s="644"/>
      <c r="J61" s="644"/>
      <c r="K61" s="633"/>
      <c r="L61" s="696"/>
      <c r="M61" s="697"/>
      <c r="N61" s="697"/>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8"/>
      <c r="AP61" s="633"/>
      <c r="AQ61" s="696"/>
      <c r="AR61" s="697"/>
      <c r="AS61" s="697"/>
      <c r="AT61" s="697"/>
      <c r="AU61" s="697"/>
      <c r="AV61" s="697"/>
      <c r="AW61" s="697"/>
      <c r="AX61" s="697"/>
      <c r="AY61" s="697"/>
      <c r="AZ61" s="697"/>
      <c r="BA61" s="697"/>
      <c r="BB61" s="697"/>
      <c r="BC61" s="697"/>
      <c r="BD61" s="697"/>
      <c r="BE61" s="697"/>
      <c r="BF61" s="697"/>
      <c r="BG61" s="697"/>
      <c r="BH61" s="697"/>
      <c r="BI61" s="697"/>
      <c r="BJ61" s="697"/>
      <c r="BK61" s="697"/>
      <c r="BL61" s="697"/>
      <c r="BM61" s="697"/>
      <c r="BN61" s="697"/>
      <c r="BO61" s="697"/>
      <c r="BP61" s="697"/>
      <c r="BQ61" s="697"/>
      <c r="BR61" s="697"/>
      <c r="BS61" s="697"/>
      <c r="BT61" s="698"/>
    </row>
    <row r="62" spans="2:73">
      <c r="B62" s="692"/>
      <c r="C62" s="692"/>
      <c r="D62" s="692"/>
      <c r="E62" s="692"/>
      <c r="F62" s="692"/>
      <c r="G62" s="692"/>
      <c r="H62" s="692"/>
      <c r="I62" s="644"/>
      <c r="J62" s="644"/>
      <c r="K62" s="633"/>
      <c r="L62" s="696"/>
      <c r="M62" s="697"/>
      <c r="N62" s="697"/>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8"/>
      <c r="AP62" s="633"/>
      <c r="AQ62" s="696"/>
      <c r="AR62" s="697"/>
      <c r="AS62" s="697"/>
      <c r="AT62" s="697"/>
      <c r="AU62" s="697"/>
      <c r="AV62" s="697"/>
      <c r="AW62" s="697"/>
      <c r="AX62" s="697"/>
      <c r="AY62" s="697"/>
      <c r="AZ62" s="697"/>
      <c r="BA62" s="697"/>
      <c r="BB62" s="697"/>
      <c r="BC62" s="697"/>
      <c r="BD62" s="697"/>
      <c r="BE62" s="697"/>
      <c r="BF62" s="697"/>
      <c r="BG62" s="697"/>
      <c r="BH62" s="697"/>
      <c r="BI62" s="697"/>
      <c r="BJ62" s="697"/>
      <c r="BK62" s="697"/>
      <c r="BL62" s="697"/>
      <c r="BM62" s="697"/>
      <c r="BN62" s="697"/>
      <c r="BO62" s="697"/>
      <c r="BP62" s="697"/>
      <c r="BQ62" s="697"/>
      <c r="BR62" s="697"/>
      <c r="BS62" s="697"/>
      <c r="BT62" s="698"/>
    </row>
    <row r="63" spans="2:73">
      <c r="B63" s="692"/>
      <c r="C63" s="692"/>
      <c r="D63" s="692"/>
      <c r="E63" s="692"/>
      <c r="F63" s="692"/>
      <c r="G63" s="692"/>
      <c r="H63" s="692"/>
      <c r="I63" s="644"/>
      <c r="J63" s="644"/>
      <c r="K63" s="633"/>
      <c r="L63" s="696"/>
      <c r="M63" s="697"/>
      <c r="N63" s="697"/>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8"/>
      <c r="AP63" s="633"/>
      <c r="AQ63" s="696"/>
      <c r="AR63" s="697"/>
      <c r="AS63" s="697"/>
      <c r="AT63" s="697"/>
      <c r="AU63" s="697"/>
      <c r="AV63" s="697"/>
      <c r="AW63" s="697"/>
      <c r="AX63" s="697"/>
      <c r="AY63" s="697"/>
      <c r="AZ63" s="697"/>
      <c r="BA63" s="697"/>
      <c r="BB63" s="697"/>
      <c r="BC63" s="697"/>
      <c r="BD63" s="697"/>
      <c r="BE63" s="697"/>
      <c r="BF63" s="697"/>
      <c r="BG63" s="697"/>
      <c r="BH63" s="697"/>
      <c r="BI63" s="697"/>
      <c r="BJ63" s="697"/>
      <c r="BK63" s="697"/>
      <c r="BL63" s="697"/>
      <c r="BM63" s="697"/>
      <c r="BN63" s="697"/>
      <c r="BO63" s="697"/>
      <c r="BP63" s="697"/>
      <c r="BQ63" s="697"/>
      <c r="BR63" s="697"/>
      <c r="BS63" s="697"/>
      <c r="BT63" s="698"/>
    </row>
    <row r="64" spans="2:73">
      <c r="B64" s="692"/>
      <c r="C64" s="692"/>
      <c r="D64" s="692"/>
      <c r="E64" s="692"/>
      <c r="F64" s="692"/>
      <c r="G64" s="692"/>
      <c r="H64" s="692"/>
      <c r="I64" s="644"/>
      <c r="J64" s="644"/>
      <c r="K64" s="633"/>
      <c r="L64" s="696"/>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8"/>
      <c r="AP64" s="633"/>
      <c r="AQ64" s="696"/>
      <c r="AR64" s="697"/>
      <c r="AS64" s="697"/>
      <c r="AT64" s="697"/>
      <c r="AU64" s="697"/>
      <c r="AV64" s="697"/>
      <c r="AW64" s="697"/>
      <c r="AX64" s="697"/>
      <c r="AY64" s="697"/>
      <c r="AZ64" s="697"/>
      <c r="BA64" s="697"/>
      <c r="BB64" s="697"/>
      <c r="BC64" s="697"/>
      <c r="BD64" s="697"/>
      <c r="BE64" s="697"/>
      <c r="BF64" s="697"/>
      <c r="BG64" s="697"/>
      <c r="BH64" s="697"/>
      <c r="BI64" s="697"/>
      <c r="BJ64" s="697"/>
      <c r="BK64" s="697"/>
      <c r="BL64" s="697"/>
      <c r="BM64" s="697"/>
      <c r="BN64" s="697"/>
      <c r="BO64" s="697"/>
      <c r="BP64" s="697"/>
      <c r="BQ64" s="697"/>
      <c r="BR64" s="697"/>
      <c r="BS64" s="697"/>
      <c r="BT64" s="698"/>
    </row>
    <row r="65" spans="2:73">
      <c r="B65" s="692"/>
      <c r="C65" s="692"/>
      <c r="D65" s="692"/>
      <c r="E65" s="692"/>
      <c r="F65" s="692"/>
      <c r="G65" s="692"/>
      <c r="H65" s="692"/>
      <c r="I65" s="644"/>
      <c r="J65" s="644"/>
      <c r="K65" s="633"/>
      <c r="L65" s="696"/>
      <c r="M65" s="697"/>
      <c r="N65" s="697"/>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8"/>
      <c r="AP65" s="633"/>
      <c r="AQ65" s="696"/>
      <c r="AR65" s="697"/>
      <c r="AS65" s="697"/>
      <c r="AT65" s="697"/>
      <c r="AU65" s="697"/>
      <c r="AV65" s="697"/>
      <c r="AW65" s="697"/>
      <c r="AX65" s="697"/>
      <c r="AY65" s="697"/>
      <c r="AZ65" s="697"/>
      <c r="BA65" s="697"/>
      <c r="BB65" s="697"/>
      <c r="BC65" s="697"/>
      <c r="BD65" s="697"/>
      <c r="BE65" s="697"/>
      <c r="BF65" s="697"/>
      <c r="BG65" s="697"/>
      <c r="BH65" s="697"/>
      <c r="BI65" s="697"/>
      <c r="BJ65" s="697"/>
      <c r="BK65" s="697"/>
      <c r="BL65" s="697"/>
      <c r="BM65" s="697"/>
      <c r="BN65" s="697"/>
      <c r="BO65" s="697"/>
      <c r="BP65" s="697"/>
      <c r="BQ65" s="697"/>
      <c r="BR65" s="697"/>
      <c r="BS65" s="697"/>
      <c r="BT65" s="698"/>
    </row>
    <row r="66" spans="2:73">
      <c r="B66" s="692"/>
      <c r="C66" s="692"/>
      <c r="D66" s="692"/>
      <c r="E66" s="692"/>
      <c r="F66" s="692"/>
      <c r="G66" s="692"/>
      <c r="H66" s="692"/>
      <c r="I66" s="644"/>
      <c r="J66" s="644"/>
      <c r="K66" s="633"/>
      <c r="L66" s="696"/>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8"/>
      <c r="AP66" s="633"/>
      <c r="AQ66" s="696"/>
      <c r="AR66" s="697"/>
      <c r="AS66" s="697"/>
      <c r="AT66" s="697"/>
      <c r="AU66" s="697"/>
      <c r="AV66" s="697"/>
      <c r="AW66" s="697"/>
      <c r="AX66" s="697"/>
      <c r="AY66" s="697"/>
      <c r="AZ66" s="697"/>
      <c r="BA66" s="697"/>
      <c r="BB66" s="697"/>
      <c r="BC66" s="697"/>
      <c r="BD66" s="697"/>
      <c r="BE66" s="697"/>
      <c r="BF66" s="697"/>
      <c r="BG66" s="697"/>
      <c r="BH66" s="697"/>
      <c r="BI66" s="697"/>
      <c r="BJ66" s="697"/>
      <c r="BK66" s="697"/>
      <c r="BL66" s="697"/>
      <c r="BM66" s="697"/>
      <c r="BN66" s="697"/>
      <c r="BO66" s="697"/>
      <c r="BP66" s="697"/>
      <c r="BQ66" s="697"/>
      <c r="BR66" s="697"/>
      <c r="BS66" s="697"/>
      <c r="BT66" s="698"/>
    </row>
    <row r="67" spans="2:73">
      <c r="B67" s="692"/>
      <c r="C67" s="692"/>
      <c r="D67" s="692"/>
      <c r="E67" s="692"/>
      <c r="F67" s="692"/>
      <c r="G67" s="692"/>
      <c r="H67" s="692"/>
      <c r="I67" s="644"/>
      <c r="J67" s="644"/>
      <c r="K67" s="633"/>
      <c r="L67" s="696"/>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8"/>
      <c r="AP67" s="633"/>
      <c r="AQ67" s="696"/>
      <c r="AR67" s="697"/>
      <c r="AS67" s="697"/>
      <c r="AT67" s="697"/>
      <c r="AU67" s="697"/>
      <c r="AV67" s="697"/>
      <c r="AW67" s="697"/>
      <c r="AX67" s="697"/>
      <c r="AY67" s="697"/>
      <c r="AZ67" s="697"/>
      <c r="BA67" s="697"/>
      <c r="BB67" s="697"/>
      <c r="BC67" s="697"/>
      <c r="BD67" s="697"/>
      <c r="BE67" s="697"/>
      <c r="BF67" s="697"/>
      <c r="BG67" s="697"/>
      <c r="BH67" s="697"/>
      <c r="BI67" s="697"/>
      <c r="BJ67" s="697"/>
      <c r="BK67" s="697"/>
      <c r="BL67" s="697"/>
      <c r="BM67" s="697"/>
      <c r="BN67" s="697"/>
      <c r="BO67" s="697"/>
      <c r="BP67" s="697"/>
      <c r="BQ67" s="697"/>
      <c r="BR67" s="697"/>
      <c r="BS67" s="697"/>
      <c r="BT67" s="698"/>
    </row>
    <row r="68" spans="2:73">
      <c r="B68" s="692"/>
      <c r="C68" s="692"/>
      <c r="D68" s="692"/>
      <c r="E68" s="692"/>
      <c r="F68" s="692"/>
      <c r="G68" s="692"/>
      <c r="H68" s="692"/>
      <c r="I68" s="644"/>
      <c r="J68" s="644"/>
      <c r="K68" s="633"/>
      <c r="L68" s="696"/>
      <c r="M68" s="697"/>
      <c r="N68" s="697"/>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8"/>
      <c r="AP68" s="633"/>
      <c r="AQ68" s="696"/>
      <c r="AR68" s="697"/>
      <c r="AS68" s="697"/>
      <c r="AT68" s="697"/>
      <c r="AU68" s="697"/>
      <c r="AV68" s="697"/>
      <c r="AW68" s="697"/>
      <c r="AX68" s="697"/>
      <c r="AY68" s="697"/>
      <c r="AZ68" s="697"/>
      <c r="BA68" s="697"/>
      <c r="BB68" s="697"/>
      <c r="BC68" s="697"/>
      <c r="BD68" s="697"/>
      <c r="BE68" s="697"/>
      <c r="BF68" s="697"/>
      <c r="BG68" s="697"/>
      <c r="BH68" s="697"/>
      <c r="BI68" s="697"/>
      <c r="BJ68" s="697"/>
      <c r="BK68" s="697"/>
      <c r="BL68" s="697"/>
      <c r="BM68" s="697"/>
      <c r="BN68" s="697"/>
      <c r="BO68" s="697"/>
      <c r="BP68" s="697"/>
      <c r="BQ68" s="697"/>
      <c r="BR68" s="697"/>
      <c r="BS68" s="697"/>
      <c r="BT68" s="698"/>
    </row>
    <row r="69" spans="2:73">
      <c r="B69" s="692"/>
      <c r="C69" s="692"/>
      <c r="D69" s="692"/>
      <c r="E69" s="692"/>
      <c r="F69" s="692"/>
      <c r="G69" s="692"/>
      <c r="H69" s="692"/>
      <c r="I69" s="644"/>
      <c r="J69" s="644"/>
      <c r="K69" s="633"/>
      <c r="L69" s="696"/>
      <c r="M69" s="697"/>
      <c r="N69" s="697"/>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c r="AW69" s="697"/>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692"/>
      <c r="C70" s="692"/>
      <c r="D70" s="692"/>
      <c r="E70" s="692"/>
      <c r="F70" s="692"/>
      <c r="G70" s="692"/>
      <c r="H70" s="692"/>
      <c r="I70" s="644"/>
      <c r="J70" s="644"/>
      <c r="K70" s="633"/>
      <c r="L70" s="696"/>
      <c r="M70" s="697"/>
      <c r="N70" s="69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c r="AW70" s="697"/>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692"/>
      <c r="C71" s="692"/>
      <c r="D71" s="692"/>
      <c r="E71" s="692"/>
      <c r="F71" s="692"/>
      <c r="G71" s="692"/>
      <c r="H71" s="692"/>
      <c r="I71" s="644"/>
      <c r="J71" s="644"/>
      <c r="K71" s="633"/>
      <c r="L71" s="696"/>
      <c r="M71" s="697"/>
      <c r="N71" s="69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9"/>
      <c r="AR71" s="700"/>
      <c r="AS71" s="700"/>
      <c r="AT71" s="700"/>
      <c r="AU71" s="700"/>
      <c r="AV71" s="700"/>
      <c r="AW71" s="700"/>
      <c r="AX71" s="700"/>
      <c r="AY71" s="700"/>
      <c r="AZ71" s="700"/>
      <c r="BA71" s="700"/>
      <c r="BB71" s="700"/>
      <c r="BC71" s="700"/>
      <c r="BD71" s="700"/>
      <c r="BE71" s="700"/>
      <c r="BF71" s="700"/>
      <c r="BG71" s="700"/>
      <c r="BH71" s="700"/>
      <c r="BI71" s="700"/>
      <c r="BJ71" s="700"/>
      <c r="BK71" s="700"/>
      <c r="BL71" s="700"/>
      <c r="BM71" s="700"/>
      <c r="BN71" s="700"/>
      <c r="BO71" s="700"/>
      <c r="BP71" s="700"/>
      <c r="BQ71" s="700"/>
      <c r="BR71" s="700"/>
      <c r="BS71" s="700"/>
      <c r="BT71" s="701"/>
    </row>
    <row r="72" spans="2:73">
      <c r="B72" s="692"/>
      <c r="C72" s="692"/>
      <c r="D72" s="692"/>
      <c r="E72" s="692"/>
      <c r="F72" s="692"/>
      <c r="G72" s="692"/>
      <c r="H72" s="692"/>
      <c r="I72" s="644"/>
      <c r="J72" s="644"/>
      <c r="K72" s="633"/>
      <c r="L72" s="696"/>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3"/>
      <c r="AR72" s="694"/>
      <c r="AS72" s="694"/>
      <c r="AT72" s="694"/>
      <c r="AU72" s="694"/>
      <c r="AV72" s="694"/>
      <c r="AW72" s="694"/>
      <c r="AX72" s="694"/>
      <c r="AY72" s="694"/>
      <c r="AZ72" s="694"/>
      <c r="BA72" s="694"/>
      <c r="BB72" s="694"/>
      <c r="BC72" s="694"/>
      <c r="BD72" s="694"/>
      <c r="BE72" s="694"/>
      <c r="BF72" s="694"/>
      <c r="BG72" s="694"/>
      <c r="BH72" s="694"/>
      <c r="BI72" s="694"/>
      <c r="BJ72" s="694"/>
      <c r="BK72" s="694"/>
      <c r="BL72" s="694"/>
      <c r="BM72" s="694"/>
      <c r="BN72" s="694"/>
      <c r="BO72" s="694"/>
      <c r="BP72" s="694"/>
      <c r="BQ72" s="694"/>
      <c r="BR72" s="694"/>
      <c r="BS72" s="694"/>
      <c r="BT72" s="695"/>
    </row>
    <row r="73" spans="2:73">
      <c r="B73" s="692"/>
      <c r="C73" s="692"/>
      <c r="D73" s="692"/>
      <c r="E73" s="692"/>
      <c r="F73" s="692"/>
      <c r="G73" s="692"/>
      <c r="H73" s="692"/>
      <c r="I73" s="644"/>
      <c r="J73" s="644"/>
      <c r="K73" s="633"/>
      <c r="L73" s="696"/>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c r="AW73" s="697"/>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692"/>
      <c r="C74" s="692"/>
      <c r="D74" s="692"/>
      <c r="E74" s="692"/>
      <c r="F74" s="692"/>
      <c r="G74" s="692"/>
      <c r="H74" s="692"/>
      <c r="I74" s="644"/>
      <c r="J74" s="644"/>
      <c r="K74" s="633"/>
      <c r="L74" s="696"/>
      <c r="M74" s="697"/>
      <c r="N74" s="69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6"/>
      <c r="AR74" s="697"/>
      <c r="AS74" s="697"/>
      <c r="AT74" s="697"/>
      <c r="AU74" s="697"/>
      <c r="AV74" s="697"/>
      <c r="AW74" s="697"/>
      <c r="AX74" s="697"/>
      <c r="AY74" s="697"/>
      <c r="AZ74" s="697"/>
      <c r="BA74" s="697"/>
      <c r="BB74" s="697"/>
      <c r="BC74" s="697"/>
      <c r="BD74" s="697"/>
      <c r="BE74" s="697"/>
      <c r="BF74" s="697"/>
      <c r="BG74" s="697"/>
      <c r="BH74" s="697"/>
      <c r="BI74" s="697"/>
      <c r="BJ74" s="697"/>
      <c r="BK74" s="697"/>
      <c r="BL74" s="697"/>
      <c r="BM74" s="697"/>
      <c r="BN74" s="697"/>
      <c r="BO74" s="697"/>
      <c r="BP74" s="697"/>
      <c r="BQ74" s="697"/>
      <c r="BR74" s="697"/>
      <c r="BS74" s="697"/>
      <c r="BT74" s="698"/>
    </row>
    <row r="75" spans="2:73">
      <c r="B75" s="692"/>
      <c r="C75" s="692"/>
      <c r="D75" s="692"/>
      <c r="E75" s="692"/>
      <c r="F75" s="692"/>
      <c r="G75" s="692"/>
      <c r="H75" s="692"/>
      <c r="I75" s="644"/>
      <c r="J75" s="644"/>
      <c r="K75" s="633"/>
      <c r="L75" s="696"/>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6"/>
      <c r="AR75" s="697"/>
      <c r="AS75" s="697"/>
      <c r="AT75" s="697"/>
      <c r="AU75" s="697"/>
      <c r="AV75" s="697"/>
      <c r="AW75" s="697"/>
      <c r="AX75" s="697"/>
      <c r="AY75" s="697"/>
      <c r="AZ75" s="697"/>
      <c r="BA75" s="697"/>
      <c r="BB75" s="697"/>
      <c r="BC75" s="697"/>
      <c r="BD75" s="697"/>
      <c r="BE75" s="697"/>
      <c r="BF75" s="697"/>
      <c r="BG75" s="697"/>
      <c r="BH75" s="697"/>
      <c r="BI75" s="697"/>
      <c r="BJ75" s="697"/>
      <c r="BK75" s="697"/>
      <c r="BL75" s="697"/>
      <c r="BM75" s="697"/>
      <c r="BN75" s="697"/>
      <c r="BO75" s="697"/>
      <c r="BP75" s="697"/>
      <c r="BQ75" s="697"/>
      <c r="BR75" s="697"/>
      <c r="BS75" s="697"/>
      <c r="BT75" s="698"/>
    </row>
    <row r="76" spans="2:73">
      <c r="B76" s="692"/>
      <c r="C76" s="692"/>
      <c r="D76" s="692"/>
      <c r="E76" s="692"/>
      <c r="F76" s="692"/>
      <c r="G76" s="692"/>
      <c r="H76" s="692"/>
      <c r="I76" s="644"/>
      <c r="J76" s="644"/>
      <c r="K76" s="633"/>
      <c r="L76" s="696"/>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c r="AW76" s="697"/>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692"/>
      <c r="C77" s="692"/>
      <c r="D77" s="692"/>
      <c r="E77" s="692"/>
      <c r="F77" s="692"/>
      <c r="G77" s="692"/>
      <c r="H77" s="692"/>
      <c r="I77" s="644"/>
      <c r="J77" s="644"/>
      <c r="K77" s="633"/>
      <c r="L77" s="696"/>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c r="AW77" s="697"/>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692"/>
      <c r="C78" s="692"/>
      <c r="D78" s="692"/>
      <c r="E78" s="692"/>
      <c r="F78" s="692"/>
      <c r="G78" s="692"/>
      <c r="H78" s="692"/>
      <c r="I78" s="644"/>
      <c r="J78" s="644"/>
      <c r="K78" s="633"/>
      <c r="L78" s="696"/>
      <c r="M78" s="697"/>
      <c r="N78" s="697"/>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c r="AW78" s="697"/>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ht="15.75">
      <c r="B79" s="692"/>
      <c r="C79" s="692"/>
      <c r="D79" s="692"/>
      <c r="E79" s="692"/>
      <c r="F79" s="692"/>
      <c r="G79" s="692"/>
      <c r="H79" s="692"/>
      <c r="I79" s="644"/>
      <c r="J79" s="644"/>
      <c r="K79" s="633"/>
      <c r="L79" s="696"/>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c r="AW79" s="697"/>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c r="BU79" s="163"/>
    </row>
    <row r="80" spans="2:73" ht="15.75">
      <c r="B80" s="692"/>
      <c r="C80" s="692"/>
      <c r="D80" s="692"/>
      <c r="E80" s="692"/>
      <c r="F80" s="692"/>
      <c r="G80" s="692"/>
      <c r="H80" s="692"/>
      <c r="I80" s="644"/>
      <c r="J80" s="644"/>
      <c r="K80" s="633"/>
      <c r="L80" s="696"/>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c r="AW80" s="697"/>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c r="BU80" s="163"/>
    </row>
    <row r="81" spans="2:73">
      <c r="B81" s="692"/>
      <c r="C81" s="692"/>
      <c r="D81" s="692"/>
      <c r="E81" s="692"/>
      <c r="F81" s="692"/>
      <c r="G81" s="692"/>
      <c r="H81" s="692"/>
      <c r="I81" s="644"/>
      <c r="J81" s="644"/>
      <c r="K81" s="633"/>
      <c r="L81" s="696"/>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c r="AW81" s="697"/>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5.75">
      <c r="B82" s="692"/>
      <c r="C82" s="692"/>
      <c r="D82" s="692"/>
      <c r="E82" s="692"/>
      <c r="F82" s="692"/>
      <c r="G82" s="692"/>
      <c r="H82" s="692"/>
      <c r="I82" s="644"/>
      <c r="J82" s="644"/>
      <c r="K82" s="633"/>
      <c r="L82" s="696"/>
      <c r="M82" s="697"/>
      <c r="N82" s="697"/>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c r="AW82" s="697"/>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5.75">
      <c r="B83" s="692"/>
      <c r="C83" s="692"/>
      <c r="D83" s="692"/>
      <c r="E83" s="692"/>
      <c r="F83" s="692"/>
      <c r="G83" s="692"/>
      <c r="H83" s="692"/>
      <c r="I83" s="644"/>
      <c r="J83" s="644"/>
      <c r="K83" s="633"/>
      <c r="L83" s="696"/>
      <c r="M83" s="697"/>
      <c r="N83" s="697"/>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c r="AW83" s="697"/>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ht="15.75">
      <c r="B84" s="692"/>
      <c r="C84" s="692"/>
      <c r="D84" s="692"/>
      <c r="E84" s="692"/>
      <c r="F84" s="692"/>
      <c r="G84" s="692"/>
      <c r="H84" s="692"/>
      <c r="I84" s="644"/>
      <c r="J84" s="644"/>
      <c r="K84" s="633"/>
      <c r="L84" s="696"/>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c r="AW84" s="697"/>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c r="BU84" s="163"/>
    </row>
    <row r="85" spans="2:73">
      <c r="B85" s="692"/>
      <c r="C85" s="692"/>
      <c r="D85" s="692"/>
      <c r="E85" s="692"/>
      <c r="F85" s="692"/>
      <c r="G85" s="692"/>
      <c r="H85" s="692"/>
      <c r="I85" s="644"/>
      <c r="J85" s="644"/>
      <c r="K85" s="633"/>
      <c r="L85" s="696"/>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c r="AW85" s="697"/>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row>
    <row r="86" spans="2:73">
      <c r="B86" s="692"/>
      <c r="C86" s="692"/>
      <c r="D86" s="692"/>
      <c r="E86" s="692"/>
      <c r="F86" s="692"/>
      <c r="G86" s="692"/>
      <c r="H86" s="692"/>
      <c r="I86" s="644"/>
      <c r="J86" s="644"/>
      <c r="K86" s="633"/>
      <c r="L86" s="696"/>
      <c r="M86" s="697"/>
      <c r="N86" s="697"/>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c r="AW86" s="697"/>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row>
    <row r="87" spans="2:73">
      <c r="B87" s="692"/>
      <c r="C87" s="692"/>
      <c r="D87" s="692"/>
      <c r="E87" s="692"/>
      <c r="F87" s="692"/>
      <c r="G87" s="692"/>
      <c r="H87" s="692"/>
      <c r="I87" s="644"/>
      <c r="J87" s="644"/>
      <c r="K87" s="633"/>
      <c r="L87" s="696"/>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c r="AW87" s="697"/>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row>
    <row r="88" spans="2:73">
      <c r="B88" s="692"/>
      <c r="C88" s="692"/>
      <c r="D88" s="692"/>
      <c r="E88" s="692"/>
      <c r="F88" s="692"/>
      <c r="G88" s="692"/>
      <c r="H88" s="692"/>
      <c r="I88" s="644"/>
      <c r="J88" s="644"/>
      <c r="K88" s="633"/>
      <c r="L88" s="696"/>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9"/>
      <c r="AR88" s="700"/>
      <c r="AS88" s="700"/>
      <c r="AT88" s="700"/>
      <c r="AU88" s="700"/>
      <c r="AV88" s="700"/>
      <c r="AW88" s="700"/>
      <c r="AX88" s="700"/>
      <c r="AY88" s="700"/>
      <c r="AZ88" s="700"/>
      <c r="BA88" s="700"/>
      <c r="BB88" s="700"/>
      <c r="BC88" s="700"/>
      <c r="BD88" s="700"/>
      <c r="BE88" s="700"/>
      <c r="BF88" s="700"/>
      <c r="BG88" s="700"/>
      <c r="BH88" s="700"/>
      <c r="BI88" s="700"/>
      <c r="BJ88" s="700"/>
      <c r="BK88" s="700"/>
      <c r="BL88" s="700"/>
      <c r="BM88" s="700"/>
      <c r="BN88" s="700"/>
      <c r="BO88" s="700"/>
      <c r="BP88" s="700"/>
      <c r="BQ88" s="700"/>
      <c r="BR88" s="700"/>
      <c r="BS88" s="700"/>
      <c r="BT88" s="701"/>
    </row>
    <row r="89" spans="2:73">
      <c r="B89" s="692"/>
      <c r="C89" s="692"/>
      <c r="D89" s="692"/>
      <c r="E89" s="692"/>
      <c r="F89" s="692"/>
      <c r="G89" s="692"/>
      <c r="H89" s="692"/>
      <c r="I89" s="644"/>
      <c r="J89" s="644"/>
      <c r="K89" s="633"/>
      <c r="L89" s="696"/>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3"/>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5"/>
    </row>
    <row r="90" spans="2:73">
      <c r="B90" s="692"/>
      <c r="C90" s="692"/>
      <c r="D90" s="692"/>
      <c r="E90" s="692"/>
      <c r="F90" s="692"/>
      <c r="G90" s="692"/>
      <c r="H90" s="692"/>
      <c r="I90" s="644"/>
      <c r="J90" s="644"/>
      <c r="K90" s="633"/>
      <c r="L90" s="696"/>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c r="AW90" s="697"/>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692"/>
      <c r="C91" s="692"/>
      <c r="D91" s="692"/>
      <c r="E91" s="692"/>
      <c r="F91" s="692"/>
      <c r="G91" s="692"/>
      <c r="H91" s="692"/>
      <c r="I91" s="644"/>
      <c r="J91" s="644"/>
      <c r="K91" s="633"/>
      <c r="L91" s="696"/>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6"/>
      <c r="AR91" s="697"/>
      <c r="AS91" s="697"/>
      <c r="AT91" s="697"/>
      <c r="AU91" s="697"/>
      <c r="AV91" s="697"/>
      <c r="AW91" s="697"/>
      <c r="AX91" s="697"/>
      <c r="AY91" s="697"/>
      <c r="AZ91" s="697"/>
      <c r="BA91" s="697"/>
      <c r="BB91" s="697"/>
      <c r="BC91" s="697"/>
      <c r="BD91" s="697"/>
      <c r="BE91" s="697"/>
      <c r="BF91" s="697"/>
      <c r="BG91" s="697"/>
      <c r="BH91" s="697"/>
      <c r="BI91" s="697"/>
      <c r="BJ91" s="697"/>
      <c r="BK91" s="697"/>
      <c r="BL91" s="697"/>
      <c r="BM91" s="697"/>
      <c r="BN91" s="697"/>
      <c r="BO91" s="697"/>
      <c r="BP91" s="697"/>
      <c r="BQ91" s="697"/>
      <c r="BR91" s="697"/>
      <c r="BS91" s="697"/>
      <c r="BT91" s="698"/>
    </row>
    <row r="92" spans="2:73">
      <c r="B92" s="692"/>
      <c r="C92" s="692"/>
      <c r="D92" s="692"/>
      <c r="E92" s="692"/>
      <c r="F92" s="692"/>
      <c r="G92" s="692"/>
      <c r="H92" s="692"/>
      <c r="I92" s="644"/>
      <c r="J92" s="644"/>
      <c r="K92" s="633"/>
      <c r="L92" s="696"/>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6"/>
      <c r="AR92" s="697"/>
      <c r="AS92" s="697"/>
      <c r="AT92" s="697"/>
      <c r="AU92" s="697"/>
      <c r="AV92" s="697"/>
      <c r="AW92" s="697"/>
      <c r="AX92" s="697"/>
      <c r="AY92" s="697"/>
      <c r="AZ92" s="697"/>
      <c r="BA92" s="697"/>
      <c r="BB92" s="697"/>
      <c r="BC92" s="697"/>
      <c r="BD92" s="697"/>
      <c r="BE92" s="697"/>
      <c r="BF92" s="697"/>
      <c r="BG92" s="697"/>
      <c r="BH92" s="697"/>
      <c r="BI92" s="697"/>
      <c r="BJ92" s="697"/>
      <c r="BK92" s="697"/>
      <c r="BL92" s="697"/>
      <c r="BM92" s="697"/>
      <c r="BN92" s="697"/>
      <c r="BO92" s="697"/>
      <c r="BP92" s="697"/>
      <c r="BQ92" s="697"/>
      <c r="BR92" s="697"/>
      <c r="BS92" s="697"/>
      <c r="BT92" s="698"/>
    </row>
    <row r="93" spans="2:73">
      <c r="B93" s="692"/>
      <c r="C93" s="692"/>
      <c r="D93" s="692"/>
      <c r="E93" s="692"/>
      <c r="F93" s="692"/>
      <c r="G93" s="692"/>
      <c r="H93" s="692"/>
      <c r="I93" s="644"/>
      <c r="J93" s="644"/>
      <c r="K93" s="633"/>
      <c r="L93" s="696"/>
      <c r="M93" s="697"/>
      <c r="N93" s="697"/>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c r="AW93" s="697"/>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692"/>
      <c r="E94" s="692"/>
      <c r="F94" s="692"/>
      <c r="G94" s="692"/>
      <c r="H94" s="692"/>
      <c r="I94" s="644"/>
      <c r="J94" s="644"/>
      <c r="K94" s="633"/>
      <c r="L94" s="696"/>
      <c r="M94" s="697"/>
      <c r="N94" s="697"/>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c r="AW94" s="697"/>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692"/>
      <c r="E95" s="692"/>
      <c r="F95" s="692"/>
      <c r="G95" s="692"/>
      <c r="H95" s="692"/>
      <c r="I95" s="644"/>
      <c r="J95" s="644"/>
      <c r="K95" s="633"/>
      <c r="L95" s="696"/>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692"/>
      <c r="E96" s="692"/>
      <c r="F96" s="692"/>
      <c r="G96" s="692"/>
      <c r="H96" s="692"/>
      <c r="I96" s="644"/>
      <c r="J96" s="644"/>
      <c r="K96" s="633"/>
      <c r="L96" s="696"/>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692"/>
      <c r="E97" s="692"/>
      <c r="F97" s="692"/>
      <c r="G97" s="692"/>
      <c r="H97" s="692"/>
      <c r="I97" s="644"/>
      <c r="J97" s="644"/>
      <c r="K97" s="633"/>
      <c r="L97" s="696"/>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ht="15.75">
      <c r="B98" s="692"/>
      <c r="C98" s="692"/>
      <c r="D98" s="692"/>
      <c r="E98" s="692"/>
      <c r="F98" s="692"/>
      <c r="G98" s="692"/>
      <c r="H98" s="692"/>
      <c r="I98" s="644"/>
      <c r="J98" s="644"/>
      <c r="K98" s="633"/>
      <c r="L98" s="696"/>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c r="BU98" s="163"/>
    </row>
    <row r="99" spans="2:73" ht="15.75">
      <c r="B99" s="692"/>
      <c r="C99" s="692"/>
      <c r="D99" s="692"/>
      <c r="E99" s="692"/>
      <c r="F99" s="692"/>
      <c r="G99" s="692"/>
      <c r="H99" s="692"/>
      <c r="I99" s="644"/>
      <c r="J99" s="644"/>
      <c r="K99" s="633"/>
      <c r="L99" s="696"/>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c r="BU99" s="163"/>
    </row>
    <row r="100" spans="2:73" ht="15.75">
      <c r="B100" s="692"/>
      <c r="C100" s="692"/>
      <c r="D100" s="692"/>
      <c r="E100" s="692"/>
      <c r="F100" s="692"/>
      <c r="G100" s="692"/>
      <c r="H100" s="692"/>
      <c r="I100" s="644"/>
      <c r="J100" s="644"/>
      <c r="K100" s="633"/>
      <c r="L100" s="696"/>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c r="BU100" s="163"/>
    </row>
    <row r="101" spans="2:73">
      <c r="B101" s="692"/>
      <c r="C101" s="692"/>
      <c r="D101" s="692"/>
      <c r="E101" s="692"/>
      <c r="F101" s="692"/>
      <c r="G101" s="692"/>
      <c r="H101" s="692"/>
      <c r="I101" s="644"/>
      <c r="J101" s="644"/>
      <c r="K101" s="633"/>
      <c r="L101" s="696"/>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row>
    <row r="102" spans="2:73" ht="15.75">
      <c r="B102" s="692"/>
      <c r="C102" s="692"/>
      <c r="D102" s="692"/>
      <c r="E102" s="692"/>
      <c r="F102" s="692"/>
      <c r="G102" s="692"/>
      <c r="H102" s="692"/>
      <c r="I102" s="644"/>
      <c r="J102" s="644"/>
      <c r="K102" s="633"/>
      <c r="L102" s="696"/>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5.75">
      <c r="B103" s="692"/>
      <c r="C103" s="692"/>
      <c r="D103" s="692"/>
      <c r="E103" s="692"/>
      <c r="F103" s="692"/>
      <c r="G103" s="692"/>
      <c r="H103" s="692"/>
      <c r="I103" s="644"/>
      <c r="J103" s="644"/>
      <c r="K103" s="633"/>
      <c r="L103" s="696"/>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ht="15.75">
      <c r="B104" s="692"/>
      <c r="C104" s="692"/>
      <c r="D104" s="692"/>
      <c r="E104" s="692"/>
      <c r="F104" s="692"/>
      <c r="G104" s="692"/>
      <c r="H104" s="692"/>
      <c r="I104" s="644"/>
      <c r="J104" s="644"/>
      <c r="K104" s="633"/>
      <c r="L104" s="696"/>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c r="BU104" s="163"/>
    </row>
    <row r="105" spans="2:73" ht="15.75">
      <c r="B105" s="692"/>
      <c r="C105" s="692"/>
      <c r="D105" s="692"/>
      <c r="E105" s="692"/>
      <c r="F105" s="692"/>
      <c r="G105" s="692"/>
      <c r="H105" s="692"/>
      <c r="I105" s="644"/>
      <c r="J105" s="644"/>
      <c r="K105" s="633"/>
      <c r="L105" s="696"/>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c r="AW105" s="697"/>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5.75">
      <c r="B106" s="692"/>
      <c r="C106" s="692"/>
      <c r="D106" s="692"/>
      <c r="E106" s="692"/>
      <c r="F106" s="692"/>
      <c r="G106" s="692"/>
      <c r="H106" s="692"/>
      <c r="I106" s="644"/>
      <c r="J106" s="644"/>
      <c r="K106" s="633"/>
      <c r="L106" s="696"/>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c r="AW106" s="697"/>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5.75">
      <c r="B107" s="692"/>
      <c r="C107" s="692"/>
      <c r="D107" s="692"/>
      <c r="E107" s="692"/>
      <c r="F107" s="692"/>
      <c r="G107" s="692"/>
      <c r="H107" s="692"/>
      <c r="I107" s="644"/>
      <c r="J107" s="644"/>
      <c r="K107" s="633"/>
      <c r="L107" s="696"/>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9"/>
      <c r="AR107" s="700"/>
      <c r="AS107" s="700"/>
      <c r="AT107" s="700"/>
      <c r="AU107" s="700"/>
      <c r="AV107" s="700"/>
      <c r="AW107" s="700"/>
      <c r="AX107" s="700"/>
      <c r="AY107" s="700"/>
      <c r="AZ107" s="700"/>
      <c r="BA107" s="700"/>
      <c r="BB107" s="700"/>
      <c r="BC107" s="700"/>
      <c r="BD107" s="700"/>
      <c r="BE107" s="700"/>
      <c r="BF107" s="700"/>
      <c r="BG107" s="700"/>
      <c r="BH107" s="700"/>
      <c r="BI107" s="700"/>
      <c r="BJ107" s="700"/>
      <c r="BK107" s="700"/>
      <c r="BL107" s="700"/>
      <c r="BM107" s="700"/>
      <c r="BN107" s="700"/>
      <c r="BO107" s="700"/>
      <c r="BP107" s="700"/>
      <c r="BQ107" s="700"/>
      <c r="BR107" s="700"/>
      <c r="BS107" s="700"/>
      <c r="BT107" s="701"/>
      <c r="BU107" s="163"/>
    </row>
    <row r="108" spans="2:73" ht="15.75">
      <c r="B108" s="692"/>
      <c r="C108" s="692"/>
      <c r="D108" s="692"/>
      <c r="E108" s="692"/>
      <c r="F108" s="692"/>
      <c r="G108" s="692"/>
      <c r="H108" s="692"/>
      <c r="I108" s="644"/>
      <c r="J108" s="644"/>
      <c r="K108" s="633"/>
      <c r="L108" s="696"/>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3"/>
      <c r="AR108" s="694"/>
      <c r="AS108" s="694"/>
      <c r="AT108" s="694"/>
      <c r="AU108" s="694"/>
      <c r="AV108" s="694"/>
      <c r="AW108" s="694"/>
      <c r="AX108" s="694"/>
      <c r="AY108" s="694"/>
      <c r="AZ108" s="694"/>
      <c r="BA108" s="694"/>
      <c r="BB108" s="694"/>
      <c r="BC108" s="694"/>
      <c r="BD108" s="694"/>
      <c r="BE108" s="694"/>
      <c r="BF108" s="694"/>
      <c r="BG108" s="694"/>
      <c r="BH108" s="694"/>
      <c r="BI108" s="694"/>
      <c r="BJ108" s="694"/>
      <c r="BK108" s="694"/>
      <c r="BL108" s="694"/>
      <c r="BM108" s="694"/>
      <c r="BN108" s="694"/>
      <c r="BO108" s="694"/>
      <c r="BP108" s="694"/>
      <c r="BQ108" s="694"/>
      <c r="BR108" s="694"/>
      <c r="BS108" s="694"/>
      <c r="BT108" s="695"/>
      <c r="BU108" s="163"/>
    </row>
    <row r="109" spans="2:73" ht="15.75">
      <c r="B109" s="692"/>
      <c r="C109" s="692"/>
      <c r="D109" s="692"/>
      <c r="E109" s="692"/>
      <c r="F109" s="692"/>
      <c r="G109" s="692"/>
      <c r="H109" s="692"/>
      <c r="I109" s="644"/>
      <c r="J109" s="644"/>
      <c r="K109" s="633"/>
      <c r="L109" s="696"/>
      <c r="M109" s="697"/>
      <c r="N109" s="697"/>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5.75">
      <c r="B110" s="692"/>
      <c r="C110" s="692"/>
      <c r="D110" s="692"/>
      <c r="E110" s="692"/>
      <c r="F110" s="692"/>
      <c r="G110" s="692"/>
      <c r="H110" s="692"/>
      <c r="I110" s="644"/>
      <c r="J110" s="644"/>
      <c r="K110" s="633"/>
      <c r="L110" s="696"/>
      <c r="M110" s="697"/>
      <c r="N110" s="697"/>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6"/>
      <c r="AR110" s="697"/>
      <c r="AS110" s="697"/>
      <c r="AT110" s="697"/>
      <c r="AU110" s="697"/>
      <c r="AV110" s="697"/>
      <c r="AW110" s="697"/>
      <c r="AX110" s="697"/>
      <c r="AY110" s="697"/>
      <c r="AZ110" s="697"/>
      <c r="BA110" s="697"/>
      <c r="BB110" s="697"/>
      <c r="BC110" s="697"/>
      <c r="BD110" s="697"/>
      <c r="BE110" s="697"/>
      <c r="BF110" s="697"/>
      <c r="BG110" s="697"/>
      <c r="BH110" s="697"/>
      <c r="BI110" s="697"/>
      <c r="BJ110" s="697"/>
      <c r="BK110" s="697"/>
      <c r="BL110" s="697"/>
      <c r="BM110" s="697"/>
      <c r="BN110" s="697"/>
      <c r="BO110" s="697"/>
      <c r="BP110" s="697"/>
      <c r="BQ110" s="697"/>
      <c r="BR110" s="697"/>
      <c r="BS110" s="697"/>
      <c r="BT110" s="698"/>
      <c r="BU110" s="163"/>
    </row>
    <row r="111" spans="2:73" ht="15.75">
      <c r="B111" s="692"/>
      <c r="C111" s="692"/>
      <c r="D111" s="692"/>
      <c r="E111" s="692"/>
      <c r="F111" s="692"/>
      <c r="G111" s="692"/>
      <c r="H111" s="692"/>
      <c r="I111" s="644"/>
      <c r="J111" s="644"/>
      <c r="K111" s="633"/>
      <c r="L111" s="696"/>
      <c r="M111" s="697"/>
      <c r="N111" s="697"/>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6"/>
      <c r="AR111" s="697"/>
      <c r="AS111" s="697"/>
      <c r="AT111" s="697"/>
      <c r="AU111" s="697"/>
      <c r="AV111" s="697"/>
      <c r="AW111" s="697"/>
      <c r="AX111" s="697"/>
      <c r="AY111" s="697"/>
      <c r="AZ111" s="697"/>
      <c r="BA111" s="697"/>
      <c r="BB111" s="697"/>
      <c r="BC111" s="697"/>
      <c r="BD111" s="697"/>
      <c r="BE111" s="697"/>
      <c r="BF111" s="697"/>
      <c r="BG111" s="697"/>
      <c r="BH111" s="697"/>
      <c r="BI111" s="697"/>
      <c r="BJ111" s="697"/>
      <c r="BK111" s="697"/>
      <c r="BL111" s="697"/>
      <c r="BM111" s="697"/>
      <c r="BN111" s="697"/>
      <c r="BO111" s="697"/>
      <c r="BP111" s="697"/>
      <c r="BQ111" s="697"/>
      <c r="BR111" s="697"/>
      <c r="BS111" s="697"/>
      <c r="BT111" s="698"/>
      <c r="BU111" s="163"/>
    </row>
    <row r="112" spans="2:73">
      <c r="B112" s="692"/>
      <c r="C112" s="692"/>
      <c r="D112" s="692"/>
      <c r="E112" s="692"/>
      <c r="F112" s="692"/>
      <c r="G112" s="692"/>
      <c r="H112" s="692"/>
      <c r="I112" s="644"/>
      <c r="J112" s="644"/>
      <c r="K112" s="633"/>
      <c r="L112" s="696"/>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c r="AW112" s="697"/>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row>
    <row r="113" spans="2:73">
      <c r="B113" s="692"/>
      <c r="C113" s="692"/>
      <c r="D113" s="692"/>
      <c r="E113" s="692"/>
      <c r="F113" s="692"/>
      <c r="G113" s="692"/>
      <c r="H113" s="692"/>
      <c r="I113" s="644"/>
      <c r="J113" s="644"/>
      <c r="K113" s="633"/>
      <c r="L113" s="696"/>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c r="AW113" s="697"/>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row>
    <row r="114" spans="2:73">
      <c r="B114" s="692"/>
      <c r="C114" s="692"/>
      <c r="D114" s="692"/>
      <c r="E114" s="692"/>
      <c r="F114" s="692"/>
      <c r="G114" s="692"/>
      <c r="H114" s="692"/>
      <c r="I114" s="644"/>
      <c r="J114" s="644"/>
      <c r="K114" s="633"/>
      <c r="L114" s="696"/>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c r="AW114" s="697"/>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row>
    <row r="115" spans="2:73" ht="15.75">
      <c r="B115" s="692"/>
      <c r="C115" s="692"/>
      <c r="D115" s="692"/>
      <c r="E115" s="692"/>
      <c r="F115" s="692"/>
      <c r="G115" s="692"/>
      <c r="H115" s="692"/>
      <c r="I115" s="644"/>
      <c r="J115" s="644"/>
      <c r="K115" s="633"/>
      <c r="L115" s="696"/>
      <c r="M115" s="697"/>
      <c r="N115" s="697"/>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c r="BU115" s="163"/>
    </row>
    <row r="116" spans="2:73" ht="15.75">
      <c r="B116" s="692"/>
      <c r="C116" s="692"/>
      <c r="D116" s="692"/>
      <c r="E116" s="692"/>
      <c r="F116" s="692"/>
      <c r="G116" s="692"/>
      <c r="H116" s="692"/>
      <c r="I116" s="644"/>
      <c r="J116" s="644"/>
      <c r="K116" s="633"/>
      <c r="L116" s="696"/>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c r="BU116" s="163"/>
    </row>
    <row r="117" spans="2:73" ht="15.75">
      <c r="B117" s="692"/>
      <c r="C117" s="692"/>
      <c r="D117" s="692"/>
      <c r="E117" s="692"/>
      <c r="F117" s="692"/>
      <c r="G117" s="692"/>
      <c r="H117" s="692"/>
      <c r="I117" s="644"/>
      <c r="J117" s="644"/>
      <c r="K117" s="633"/>
      <c r="L117" s="696"/>
      <c r="M117" s="697"/>
      <c r="N117" s="697"/>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c r="BU117" s="163"/>
    </row>
    <row r="118" spans="2:73" ht="15.75">
      <c r="B118" s="692"/>
      <c r="C118" s="692"/>
      <c r="D118" s="692"/>
      <c r="E118" s="692"/>
      <c r="F118" s="692"/>
      <c r="G118" s="692"/>
      <c r="H118" s="692"/>
      <c r="I118" s="644"/>
      <c r="J118" s="644"/>
      <c r="K118" s="633"/>
      <c r="L118" s="696"/>
      <c r="M118" s="697"/>
      <c r="N118" s="697"/>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c r="AW118" s="697"/>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5.75">
      <c r="B119" s="692"/>
      <c r="C119" s="692"/>
      <c r="D119" s="692"/>
      <c r="E119" s="692"/>
      <c r="F119" s="692"/>
      <c r="G119" s="692"/>
      <c r="H119" s="692"/>
      <c r="I119" s="644"/>
      <c r="J119" s="644"/>
      <c r="K119" s="633"/>
      <c r="L119" s="696"/>
      <c r="M119" s="697"/>
      <c r="N119" s="697"/>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c r="AW119" s="697"/>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c r="B120" s="692"/>
      <c r="C120" s="692"/>
      <c r="D120" s="692"/>
      <c r="E120" s="692"/>
      <c r="F120" s="692"/>
      <c r="G120" s="692"/>
      <c r="H120" s="692"/>
      <c r="I120" s="644"/>
      <c r="J120" s="644"/>
      <c r="K120" s="633"/>
      <c r="L120" s="696"/>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6"/>
      <c r="AR120" s="697"/>
      <c r="AS120" s="697"/>
      <c r="AT120" s="697"/>
      <c r="AU120" s="697"/>
      <c r="AV120" s="697"/>
      <c r="AW120" s="697"/>
      <c r="AX120" s="697"/>
      <c r="AY120" s="697"/>
      <c r="AZ120" s="697"/>
      <c r="BA120" s="697"/>
      <c r="BB120" s="697"/>
      <c r="BC120" s="697"/>
      <c r="BD120" s="697"/>
      <c r="BE120" s="697"/>
      <c r="BF120" s="697"/>
      <c r="BG120" s="697"/>
      <c r="BH120" s="697"/>
      <c r="BI120" s="697"/>
      <c r="BJ120" s="697"/>
      <c r="BK120" s="697"/>
      <c r="BL120" s="697"/>
      <c r="BM120" s="697"/>
      <c r="BN120" s="697"/>
      <c r="BO120" s="697"/>
      <c r="BP120" s="697"/>
      <c r="BQ120" s="697"/>
      <c r="BR120" s="697"/>
      <c r="BS120" s="697"/>
      <c r="BT120" s="698"/>
    </row>
    <row r="121" spans="2:73" ht="15.75">
      <c r="B121" s="692"/>
      <c r="C121" s="692"/>
      <c r="D121" s="692"/>
      <c r="E121" s="692"/>
      <c r="F121" s="692"/>
      <c r="G121" s="692"/>
      <c r="H121" s="692"/>
      <c r="I121" s="644"/>
      <c r="J121" s="644"/>
      <c r="K121" s="633"/>
      <c r="L121" s="696"/>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6"/>
      <c r="AR121" s="697"/>
      <c r="AS121" s="697"/>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7"/>
      <c r="BS121" s="697"/>
      <c r="BT121" s="698"/>
      <c r="BU121" s="163"/>
    </row>
    <row r="122" spans="2:73" ht="15.75">
      <c r="B122" s="692"/>
      <c r="C122" s="692"/>
      <c r="D122" s="692"/>
      <c r="E122" s="692"/>
      <c r="F122" s="692"/>
      <c r="G122" s="692"/>
      <c r="H122" s="692"/>
      <c r="I122" s="644"/>
      <c r="J122" s="644"/>
      <c r="K122" s="633"/>
      <c r="L122" s="699"/>
      <c r="M122" s="700"/>
      <c r="N122" s="700"/>
      <c r="O122" s="700"/>
      <c r="P122" s="700"/>
      <c r="Q122" s="700"/>
      <c r="R122" s="700"/>
      <c r="S122" s="700"/>
      <c r="T122" s="700"/>
      <c r="U122" s="700"/>
      <c r="V122" s="700"/>
      <c r="W122" s="700"/>
      <c r="X122" s="700"/>
      <c r="Y122" s="700"/>
      <c r="Z122" s="700"/>
      <c r="AA122" s="700"/>
      <c r="AB122" s="700"/>
      <c r="AC122" s="700"/>
      <c r="AD122" s="700"/>
      <c r="AE122" s="700"/>
      <c r="AF122" s="700"/>
      <c r="AG122" s="700"/>
      <c r="AH122" s="700"/>
      <c r="AI122" s="700"/>
      <c r="AJ122" s="700"/>
      <c r="AK122" s="700"/>
      <c r="AL122" s="700"/>
      <c r="AM122" s="700"/>
      <c r="AN122" s="700"/>
      <c r="AO122" s="701"/>
      <c r="AP122" s="633"/>
      <c r="AQ122" s="699"/>
      <c r="AR122" s="700"/>
      <c r="AS122" s="700"/>
      <c r="AT122" s="700"/>
      <c r="AU122" s="700"/>
      <c r="AV122" s="700"/>
      <c r="AW122" s="700"/>
      <c r="AX122" s="700"/>
      <c r="AY122" s="700"/>
      <c r="AZ122" s="700"/>
      <c r="BA122" s="700"/>
      <c r="BB122" s="700"/>
      <c r="BC122" s="700"/>
      <c r="BD122" s="700"/>
      <c r="BE122" s="700"/>
      <c r="BF122" s="700"/>
      <c r="BG122" s="700"/>
      <c r="BH122" s="700"/>
      <c r="BI122" s="700"/>
      <c r="BJ122" s="700"/>
      <c r="BK122" s="700"/>
      <c r="BL122" s="700"/>
      <c r="BM122" s="700"/>
      <c r="BN122" s="700"/>
      <c r="BO122" s="700"/>
      <c r="BP122" s="700"/>
      <c r="BQ122" s="700"/>
      <c r="BR122" s="700"/>
      <c r="BS122" s="700"/>
      <c r="BT122" s="701"/>
      <c r="BU122" s="16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2:U49"/>
  <sheetViews>
    <sheetView topLeftCell="A22" zoomScale="90" zoomScaleNormal="90" workbookViewId="0">
      <selection activeCell="B47" sqref="B47"/>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6384" width="9.140625" style="12"/>
  </cols>
  <sheetData>
    <row r="12" spans="1:17" ht="24" customHeight="1" thickBot="1"/>
    <row r="13" spans="1:17" s="9" customFormat="1" ht="23.45" customHeight="1" thickBot="1">
      <c r="A13" s="588"/>
      <c r="B13" s="588" t="s">
        <v>171</v>
      </c>
      <c r="D13" s="126" t="s">
        <v>175</v>
      </c>
      <c r="E13" s="746"/>
      <c r="F13" s="177"/>
      <c r="G13" s="178"/>
      <c r="H13" s="179"/>
      <c r="K13" s="179"/>
      <c r="L13" s="177"/>
      <c r="M13" s="177"/>
      <c r="N13" s="177"/>
      <c r="O13" s="177"/>
      <c r="P13" s="177"/>
      <c r="Q13" s="180"/>
    </row>
    <row r="14" spans="1:17" s="9" customFormat="1" ht="15.6" customHeight="1">
      <c r="B14" s="551"/>
      <c r="D14" s="17"/>
      <c r="E14" s="17"/>
      <c r="F14" s="177"/>
      <c r="G14" s="178"/>
      <c r="H14" s="179"/>
      <c r="K14" s="179"/>
      <c r="L14" s="177"/>
      <c r="M14" s="177"/>
      <c r="N14" s="177"/>
      <c r="O14" s="177"/>
      <c r="P14" s="177"/>
      <c r="Q14" s="180"/>
    </row>
    <row r="15" spans="1:17" ht="15.75">
      <c r="B15" s="588" t="s">
        <v>507</v>
      </c>
    </row>
    <row r="16" spans="1:17" ht="15.75">
      <c r="B16" s="588"/>
    </row>
    <row r="17" spans="2:21" s="668" customFormat="1" ht="20.45" customHeight="1">
      <c r="B17" s="666" t="s">
        <v>669</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829" t="s">
        <v>723</v>
      </c>
      <c r="C18" s="829"/>
      <c r="D18" s="829"/>
      <c r="E18" s="829"/>
      <c r="F18" s="829"/>
      <c r="G18" s="829"/>
      <c r="H18" s="829"/>
      <c r="I18" s="829"/>
      <c r="J18" s="829"/>
      <c r="K18" s="829"/>
      <c r="L18" s="829"/>
      <c r="M18" s="829"/>
      <c r="N18" s="829"/>
      <c r="O18" s="829"/>
      <c r="P18" s="829"/>
      <c r="Q18" s="829"/>
      <c r="R18" s="829"/>
      <c r="S18" s="829"/>
      <c r="T18" s="829"/>
      <c r="U18" s="829"/>
    </row>
    <row r="21" spans="2:21" ht="21">
      <c r="B21" s="744" t="s">
        <v>707</v>
      </c>
    </row>
    <row r="23" spans="2:21" ht="21">
      <c r="B23" s="744" t="s">
        <v>708</v>
      </c>
      <c r="C23" s="745"/>
      <c r="E23" s="745"/>
      <c r="F23" s="745"/>
      <c r="H23" s="744" t="s">
        <v>709</v>
      </c>
    </row>
    <row r="24" spans="2:21" ht="18.600000000000001" customHeight="1">
      <c r="B24" s="828" t="s">
        <v>685</v>
      </c>
      <c r="C24" s="828"/>
      <c r="D24" s="828"/>
      <c r="E24" s="828"/>
      <c r="F24" s="828"/>
      <c r="H24" s="12" t="s">
        <v>693</v>
      </c>
      <c r="M24" s="12" t="s">
        <v>694</v>
      </c>
    </row>
    <row r="25" spans="2:21" ht="45">
      <c r="B25" s="741" t="s">
        <v>62</v>
      </c>
      <c r="C25" s="741" t="s">
        <v>686</v>
      </c>
      <c r="D25" s="741" t="s">
        <v>687</v>
      </c>
      <c r="E25" s="741" t="s">
        <v>689</v>
      </c>
      <c r="F25" s="741" t="s">
        <v>688</v>
      </c>
      <c r="H25" s="741" t="s">
        <v>690</v>
      </c>
      <c r="I25" s="741" t="s">
        <v>691</v>
      </c>
      <c r="J25" s="741" t="s">
        <v>692</v>
      </c>
      <c r="K25" s="741" t="s">
        <v>686</v>
      </c>
      <c r="M25" s="741" t="s">
        <v>690</v>
      </c>
      <c r="N25" s="741" t="s">
        <v>691</v>
      </c>
      <c r="O25" s="741" t="s">
        <v>692</v>
      </c>
      <c r="P25" s="741" t="s">
        <v>686</v>
      </c>
    </row>
    <row r="26" spans="2:21" ht="18">
      <c r="B26" s="748"/>
      <c r="C26" s="748" t="s">
        <v>697</v>
      </c>
      <c r="D26" s="748" t="s">
        <v>698</v>
      </c>
      <c r="E26" s="748" t="s">
        <v>699</v>
      </c>
      <c r="F26" s="748" t="s">
        <v>700</v>
      </c>
      <c r="H26" s="748"/>
      <c r="I26" s="748" t="s">
        <v>701</v>
      </c>
      <c r="J26" s="748" t="s">
        <v>702</v>
      </c>
      <c r="K26" s="748" t="s">
        <v>703</v>
      </c>
      <c r="M26" s="748"/>
      <c r="N26" s="748" t="s">
        <v>704</v>
      </c>
      <c r="O26" s="748" t="s">
        <v>705</v>
      </c>
      <c r="P26" s="748" t="s">
        <v>706</v>
      </c>
    </row>
    <row r="27" spans="2:21" ht="15.6" customHeight="1">
      <c r="B27" s="743" t="s">
        <v>711</v>
      </c>
      <c r="C27" s="751">
        <f>K49</f>
        <v>0</v>
      </c>
      <c r="D27" s="749"/>
      <c r="E27" s="742"/>
      <c r="F27" s="742"/>
      <c r="H27" s="742"/>
      <c r="I27" s="742"/>
      <c r="J27" s="742"/>
      <c r="K27" s="742">
        <f>I27*J27</f>
        <v>0</v>
      </c>
      <c r="M27" s="742"/>
      <c r="N27" s="742"/>
      <c r="O27" s="742"/>
      <c r="P27" s="742">
        <f>N27*O27</f>
        <v>0</v>
      </c>
    </row>
    <row r="28" spans="2:21" ht="15.6" customHeight="1">
      <c r="B28" s="743" t="s">
        <v>712</v>
      </c>
      <c r="C28" s="752">
        <f>P49</f>
        <v>0</v>
      </c>
      <c r="D28" s="753">
        <f>C28-C27</f>
        <v>0</v>
      </c>
      <c r="E28" s="742"/>
      <c r="F28" s="750">
        <f>D28*E28</f>
        <v>0</v>
      </c>
      <c r="H28" s="742"/>
      <c r="I28" s="742"/>
      <c r="J28" s="742"/>
      <c r="K28" s="742"/>
      <c r="M28" s="742"/>
      <c r="N28" s="742"/>
      <c r="O28" s="742"/>
      <c r="P28" s="742"/>
    </row>
    <row r="29" spans="2:21" ht="15.6" customHeight="1">
      <c r="B29" s="743" t="s">
        <v>713</v>
      </c>
      <c r="C29" s="742"/>
      <c r="D29" s="742"/>
      <c r="E29" s="742"/>
      <c r="F29" s="742"/>
      <c r="H29" s="742"/>
      <c r="I29" s="742"/>
      <c r="J29" s="742"/>
      <c r="K29" s="742"/>
      <c r="M29" s="742"/>
      <c r="N29" s="742"/>
      <c r="O29" s="742"/>
      <c r="P29" s="742"/>
    </row>
    <row r="30" spans="2:21" ht="15.6" customHeight="1">
      <c r="B30" s="743" t="s">
        <v>714</v>
      </c>
      <c r="C30" s="742"/>
      <c r="D30" s="742"/>
      <c r="E30" s="742"/>
      <c r="F30" s="742"/>
      <c r="H30" s="742"/>
      <c r="I30" s="742"/>
      <c r="J30" s="742"/>
      <c r="K30" s="742"/>
      <c r="M30" s="742"/>
      <c r="N30" s="742"/>
      <c r="O30" s="742"/>
      <c r="P30" s="742"/>
    </row>
    <row r="31" spans="2:21" ht="15.6" customHeight="1">
      <c r="B31" s="743" t="s">
        <v>715</v>
      </c>
      <c r="C31" s="742"/>
      <c r="D31" s="742"/>
      <c r="E31" s="742"/>
      <c r="F31" s="742"/>
      <c r="H31" s="742"/>
      <c r="I31" s="742"/>
      <c r="J31" s="742"/>
      <c r="K31" s="742"/>
      <c r="M31" s="742"/>
      <c r="N31" s="742"/>
      <c r="O31" s="742"/>
      <c r="P31" s="742"/>
    </row>
    <row r="32" spans="2:21" ht="15.6" customHeight="1">
      <c r="B32" s="743" t="s">
        <v>716</v>
      </c>
      <c r="C32" s="742"/>
      <c r="D32" s="742"/>
      <c r="E32" s="742"/>
      <c r="F32" s="742"/>
      <c r="H32" s="742"/>
      <c r="I32" s="742"/>
      <c r="J32" s="742"/>
      <c r="K32" s="742"/>
      <c r="M32" s="742"/>
      <c r="N32" s="742"/>
      <c r="O32" s="742"/>
      <c r="P32" s="742"/>
    </row>
    <row r="33" spans="2:16" ht="15.6" customHeight="1">
      <c r="B33" s="743" t="s">
        <v>717</v>
      </c>
      <c r="C33" s="742"/>
      <c r="D33" s="742"/>
      <c r="E33" s="742"/>
      <c r="F33" s="742"/>
      <c r="H33" s="742"/>
      <c r="I33" s="742"/>
      <c r="J33" s="742"/>
      <c r="K33" s="742"/>
      <c r="M33" s="742"/>
      <c r="N33" s="742"/>
      <c r="O33" s="742"/>
      <c r="P33" s="742"/>
    </row>
    <row r="34" spans="2:16" ht="15.6" customHeight="1">
      <c r="B34" s="743" t="s">
        <v>718</v>
      </c>
      <c r="C34" s="742"/>
      <c r="D34" s="742"/>
      <c r="E34" s="742"/>
      <c r="F34" s="742"/>
      <c r="H34" s="742"/>
      <c r="I34" s="742"/>
      <c r="J34" s="742"/>
      <c r="K34" s="742"/>
      <c r="M34" s="742"/>
      <c r="N34" s="742"/>
      <c r="O34" s="742"/>
      <c r="P34" s="742"/>
    </row>
    <row r="35" spans="2:16" ht="15.6" customHeight="1">
      <c r="B35" s="743" t="s">
        <v>719</v>
      </c>
      <c r="C35" s="742"/>
      <c r="D35" s="742"/>
      <c r="E35" s="742"/>
      <c r="F35" s="742"/>
      <c r="H35" s="742"/>
      <c r="I35" s="742"/>
      <c r="J35" s="742"/>
      <c r="K35" s="742"/>
      <c r="M35" s="742"/>
      <c r="N35" s="742"/>
      <c r="O35" s="742"/>
      <c r="P35" s="742"/>
    </row>
    <row r="36" spans="2:16" ht="15.6" customHeight="1">
      <c r="B36" s="743" t="s">
        <v>720</v>
      </c>
      <c r="C36" s="742"/>
      <c r="D36" s="742"/>
      <c r="E36" s="742"/>
      <c r="F36" s="742"/>
      <c r="H36" s="742"/>
      <c r="I36" s="742"/>
      <c r="J36" s="742"/>
      <c r="K36" s="742"/>
      <c r="M36" s="742"/>
      <c r="N36" s="742"/>
      <c r="O36" s="742"/>
      <c r="P36" s="742"/>
    </row>
    <row r="37" spans="2:16" ht="15.6" customHeight="1">
      <c r="B37" s="743" t="s">
        <v>721</v>
      </c>
      <c r="C37" s="742"/>
      <c r="D37" s="742"/>
      <c r="E37" s="742"/>
      <c r="F37" s="742"/>
      <c r="H37" s="742"/>
      <c r="I37" s="742"/>
      <c r="J37" s="742"/>
      <c r="K37" s="742"/>
      <c r="M37" s="742"/>
      <c r="N37" s="742"/>
      <c r="O37" s="742"/>
      <c r="P37" s="742"/>
    </row>
    <row r="38" spans="2:16" ht="15.6" customHeight="1">
      <c r="B38" s="743" t="s">
        <v>722</v>
      </c>
      <c r="C38" s="742"/>
      <c r="D38" s="742"/>
      <c r="E38" s="742"/>
      <c r="F38" s="742"/>
      <c r="H38" s="742"/>
      <c r="I38" s="742"/>
      <c r="J38" s="742"/>
      <c r="K38" s="742"/>
      <c r="M38" s="742"/>
      <c r="N38" s="742"/>
      <c r="O38" s="742"/>
      <c r="P38" s="742"/>
    </row>
    <row r="39" spans="2:16" ht="16.149999999999999" customHeight="1">
      <c r="B39" s="754" t="s">
        <v>26</v>
      </c>
      <c r="C39" s="755"/>
      <c r="D39" s="755"/>
      <c r="E39" s="755"/>
      <c r="F39" s="756">
        <f>SUM(F28:F38)</f>
        <v>0</v>
      </c>
      <c r="H39" s="742"/>
      <c r="I39" s="742"/>
      <c r="J39" s="742"/>
      <c r="K39" s="742"/>
      <c r="M39" s="742"/>
      <c r="N39" s="742"/>
      <c r="O39" s="742"/>
      <c r="P39" s="742"/>
    </row>
    <row r="40" spans="2:16">
      <c r="B40" s="743" t="s">
        <v>710</v>
      </c>
      <c r="C40" s="742"/>
      <c r="D40" s="742"/>
      <c r="E40" s="742"/>
      <c r="F40" s="742"/>
      <c r="H40" s="742"/>
      <c r="I40" s="742"/>
      <c r="J40" s="742"/>
      <c r="K40" s="742"/>
      <c r="M40" s="742"/>
      <c r="N40" s="742"/>
      <c r="O40" s="742"/>
      <c r="P40" s="742"/>
    </row>
    <row r="41" spans="2:16">
      <c r="B41" s="743" t="s">
        <v>710</v>
      </c>
      <c r="C41" s="742"/>
      <c r="D41" s="742"/>
      <c r="E41" s="742"/>
      <c r="F41" s="742"/>
      <c r="H41" s="742"/>
      <c r="I41" s="742"/>
      <c r="J41" s="742"/>
      <c r="K41" s="742"/>
      <c r="M41" s="742"/>
      <c r="N41" s="742"/>
      <c r="O41" s="742"/>
      <c r="P41" s="742"/>
    </row>
    <row r="42" spans="2:16">
      <c r="B42" s="743" t="s">
        <v>710</v>
      </c>
      <c r="C42" s="742"/>
      <c r="D42" s="742"/>
      <c r="E42" s="742"/>
      <c r="F42" s="742"/>
      <c r="H42" s="742"/>
      <c r="I42" s="742"/>
      <c r="J42" s="742"/>
      <c r="K42" s="742"/>
      <c r="M42" s="742"/>
      <c r="N42" s="742"/>
      <c r="O42" s="742"/>
      <c r="P42" s="742"/>
    </row>
    <row r="43" spans="2:16">
      <c r="B43" s="743" t="s">
        <v>710</v>
      </c>
      <c r="C43" s="742"/>
      <c r="D43" s="742"/>
      <c r="E43" s="742"/>
      <c r="F43" s="742"/>
      <c r="H43" s="742"/>
      <c r="I43" s="742"/>
      <c r="J43" s="742"/>
      <c r="K43" s="742"/>
      <c r="M43" s="742"/>
      <c r="N43" s="742"/>
      <c r="O43" s="742"/>
      <c r="P43" s="742"/>
    </row>
    <row r="44" spans="2:16">
      <c r="H44" s="742"/>
      <c r="I44" s="742"/>
      <c r="J44" s="742"/>
      <c r="K44" s="742"/>
      <c r="M44" s="742"/>
      <c r="N44" s="742"/>
      <c r="O44" s="742"/>
      <c r="P44" s="742"/>
    </row>
    <row r="45" spans="2:16">
      <c r="H45" s="742"/>
      <c r="I45" s="742"/>
      <c r="J45" s="742"/>
      <c r="K45" s="742"/>
      <c r="M45" s="742"/>
      <c r="N45" s="742"/>
      <c r="O45" s="742"/>
      <c r="P45" s="742"/>
    </row>
    <row r="46" spans="2:16">
      <c r="H46" s="742"/>
      <c r="I46" s="742"/>
      <c r="J46" s="742"/>
      <c r="K46" s="742"/>
      <c r="M46" s="742"/>
      <c r="N46" s="742"/>
      <c r="O46" s="742"/>
      <c r="P46" s="742"/>
    </row>
    <row r="47" spans="2:16">
      <c r="H47" s="742"/>
      <c r="I47" s="742"/>
      <c r="J47" s="742"/>
      <c r="K47" s="742"/>
      <c r="M47" s="742"/>
      <c r="N47" s="742"/>
      <c r="O47" s="742"/>
      <c r="P47" s="742"/>
    </row>
    <row r="48" spans="2:16">
      <c r="H48" s="742"/>
      <c r="I48" s="742"/>
      <c r="J48" s="742"/>
      <c r="K48" s="742"/>
      <c r="M48" s="742"/>
      <c r="N48" s="742"/>
      <c r="O48" s="742"/>
      <c r="P48" s="742"/>
    </row>
    <row r="49" spans="8:16">
      <c r="H49" s="754" t="s">
        <v>26</v>
      </c>
      <c r="I49" s="755"/>
      <c r="J49" s="755"/>
      <c r="K49" s="751">
        <f>SUM(K27:K48)</f>
        <v>0</v>
      </c>
      <c r="M49" s="754" t="s">
        <v>26</v>
      </c>
      <c r="N49" s="755"/>
      <c r="O49" s="755"/>
      <c r="P49" s="752">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17" activePane="bottomLeft" state="frozen"/>
      <selection pane="bottomLeft" activeCell="S19" sqref="S19"/>
    </sheetView>
  </sheetViews>
  <sheetFormatPr defaultColWidth="9.140625" defaultRowHeight="15"/>
  <cols>
    <col min="1" max="1" width="9.140625" style="12"/>
    <col min="2" max="2" width="36.85546875" style="704" customWidth="1"/>
    <col min="3" max="3" width="9.140625" style="10"/>
    <col min="4" max="16384" width="9.140625" style="12"/>
  </cols>
  <sheetData>
    <row r="16" spans="2:21" ht="26.25" customHeight="1">
      <c r="B16" s="705" t="s">
        <v>564</v>
      </c>
      <c r="C16" s="768" t="s">
        <v>507</v>
      </c>
      <c r="D16" s="769"/>
      <c r="E16" s="769"/>
      <c r="F16" s="769"/>
      <c r="G16" s="769"/>
      <c r="H16" s="769"/>
      <c r="I16" s="769"/>
      <c r="J16" s="769"/>
      <c r="K16" s="769"/>
      <c r="L16" s="769"/>
      <c r="M16" s="769"/>
      <c r="N16" s="769"/>
      <c r="O16" s="769"/>
      <c r="P16" s="769"/>
      <c r="Q16" s="769"/>
      <c r="R16" s="769"/>
      <c r="S16" s="769"/>
      <c r="T16" s="769"/>
      <c r="U16" s="769"/>
    </row>
    <row r="17" spans="2:21" ht="55.5" customHeight="1">
      <c r="B17" s="706" t="s">
        <v>639</v>
      </c>
      <c r="C17" s="770" t="s">
        <v>724</v>
      </c>
      <c r="D17" s="770"/>
      <c r="E17" s="770"/>
      <c r="F17" s="770"/>
      <c r="G17" s="770"/>
      <c r="H17" s="770"/>
      <c r="I17" s="770"/>
      <c r="J17" s="770"/>
      <c r="K17" s="770"/>
      <c r="L17" s="770"/>
      <c r="M17" s="770"/>
      <c r="N17" s="770"/>
      <c r="O17" s="770"/>
      <c r="P17" s="770"/>
      <c r="Q17" s="770"/>
      <c r="R17" s="770"/>
      <c r="S17" s="770"/>
      <c r="T17" s="770"/>
      <c r="U17" s="771"/>
    </row>
    <row r="18" spans="2:21" ht="15.75">
      <c r="B18" s="707"/>
      <c r="C18" s="708"/>
      <c r="D18" s="709"/>
      <c r="E18" s="709"/>
      <c r="F18" s="709"/>
      <c r="G18" s="709"/>
      <c r="H18" s="709"/>
      <c r="I18" s="709"/>
      <c r="J18" s="709"/>
      <c r="K18" s="709"/>
      <c r="L18" s="709"/>
      <c r="M18" s="709"/>
      <c r="N18" s="709"/>
      <c r="O18" s="709"/>
      <c r="P18" s="709"/>
      <c r="Q18" s="709"/>
      <c r="R18" s="709"/>
      <c r="S18" s="709"/>
      <c r="T18" s="709"/>
      <c r="U18" s="710"/>
    </row>
    <row r="19" spans="2:21" ht="15.75">
      <c r="B19" s="707"/>
      <c r="C19" s="708" t="s">
        <v>643</v>
      </c>
      <c r="D19" s="709"/>
      <c r="E19" s="709"/>
      <c r="F19" s="709"/>
      <c r="G19" s="709"/>
      <c r="H19" s="709"/>
      <c r="I19" s="709"/>
      <c r="J19" s="709"/>
      <c r="K19" s="709"/>
      <c r="L19" s="709"/>
      <c r="M19" s="709"/>
      <c r="N19" s="709"/>
      <c r="O19" s="709"/>
      <c r="P19" s="709"/>
      <c r="Q19" s="709"/>
      <c r="R19" s="709"/>
      <c r="S19" s="709"/>
      <c r="T19" s="709"/>
      <c r="U19" s="710"/>
    </row>
    <row r="20" spans="2:21" ht="15.75">
      <c r="B20" s="707"/>
      <c r="C20" s="708"/>
      <c r="D20" s="709"/>
      <c r="E20" s="709"/>
      <c r="F20" s="709"/>
      <c r="G20" s="709"/>
      <c r="H20" s="709"/>
      <c r="I20" s="709"/>
      <c r="J20" s="709"/>
      <c r="K20" s="709"/>
      <c r="L20" s="709"/>
      <c r="M20" s="709"/>
      <c r="N20" s="709"/>
      <c r="O20" s="709"/>
      <c r="P20" s="709"/>
      <c r="Q20" s="709"/>
      <c r="R20" s="709"/>
      <c r="S20" s="709"/>
      <c r="T20" s="709"/>
      <c r="U20" s="710"/>
    </row>
    <row r="21" spans="2:21" ht="15.75">
      <c r="B21" s="707"/>
      <c r="C21" s="708" t="s">
        <v>640</v>
      </c>
      <c r="D21" s="709"/>
      <c r="E21" s="709"/>
      <c r="F21" s="709"/>
      <c r="G21" s="709"/>
      <c r="H21" s="709"/>
      <c r="I21" s="709"/>
      <c r="J21" s="709"/>
      <c r="K21" s="709"/>
      <c r="L21" s="709"/>
      <c r="M21" s="709"/>
      <c r="N21" s="709"/>
      <c r="O21" s="709"/>
      <c r="P21" s="709"/>
      <c r="Q21" s="709"/>
      <c r="R21" s="709"/>
      <c r="S21" s="709"/>
      <c r="T21" s="709"/>
      <c r="U21" s="710"/>
    </row>
    <row r="22" spans="2:21" ht="15.75">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764" t="s">
        <v>641</v>
      </c>
      <c r="D23" s="764"/>
      <c r="E23" s="764"/>
      <c r="F23" s="764"/>
      <c r="G23" s="764"/>
      <c r="H23" s="764"/>
      <c r="I23" s="764"/>
      <c r="J23" s="764"/>
      <c r="K23" s="764"/>
      <c r="L23" s="764"/>
      <c r="M23" s="764"/>
      <c r="N23" s="764"/>
      <c r="O23" s="764"/>
      <c r="P23" s="764"/>
      <c r="Q23" s="764"/>
      <c r="R23" s="764"/>
      <c r="S23" s="764"/>
      <c r="T23" s="709"/>
      <c r="U23" s="710"/>
    </row>
    <row r="24" spans="2:21" ht="15.75">
      <c r="B24" s="707"/>
      <c r="C24" s="708"/>
      <c r="D24" s="709"/>
      <c r="E24" s="709"/>
      <c r="F24" s="709"/>
      <c r="G24" s="709"/>
      <c r="H24" s="709"/>
      <c r="I24" s="709"/>
      <c r="J24" s="709"/>
      <c r="K24" s="709"/>
      <c r="L24" s="709"/>
      <c r="M24" s="709"/>
      <c r="N24" s="709"/>
      <c r="O24" s="709"/>
      <c r="P24" s="709"/>
      <c r="Q24" s="709"/>
      <c r="R24" s="709"/>
      <c r="S24" s="709"/>
      <c r="T24" s="709"/>
      <c r="U24" s="710"/>
    </row>
    <row r="25" spans="2:21" ht="15.75">
      <c r="B25" s="707"/>
      <c r="C25" s="708" t="s">
        <v>644</v>
      </c>
      <c r="D25" s="709"/>
      <c r="E25" s="709"/>
      <c r="F25" s="709"/>
      <c r="G25" s="709"/>
      <c r="H25" s="709"/>
      <c r="I25" s="709"/>
      <c r="J25" s="709"/>
      <c r="K25" s="709"/>
      <c r="L25" s="709"/>
      <c r="M25" s="709"/>
      <c r="N25" s="709"/>
      <c r="O25" s="709"/>
      <c r="P25" s="709"/>
      <c r="Q25" s="709"/>
      <c r="R25" s="709"/>
      <c r="S25" s="709"/>
      <c r="T25" s="709"/>
      <c r="U25" s="710"/>
    </row>
    <row r="26" spans="2:21" ht="15.75">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764" t="s">
        <v>642</v>
      </c>
      <c r="D27" s="764"/>
      <c r="E27" s="764"/>
      <c r="F27" s="764"/>
      <c r="G27" s="764"/>
      <c r="H27" s="764"/>
      <c r="I27" s="764"/>
      <c r="J27" s="764"/>
      <c r="K27" s="764"/>
      <c r="L27" s="764"/>
      <c r="M27" s="764"/>
      <c r="N27" s="764"/>
      <c r="O27" s="764"/>
      <c r="P27" s="764"/>
      <c r="Q27" s="764"/>
      <c r="R27" s="764"/>
      <c r="S27" s="764"/>
      <c r="T27" s="764"/>
      <c r="U27" s="765"/>
    </row>
    <row r="28" spans="2:21" ht="15.75">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764" t="s">
        <v>645</v>
      </c>
      <c r="D29" s="764"/>
      <c r="E29" s="764"/>
      <c r="F29" s="764"/>
      <c r="G29" s="764"/>
      <c r="H29" s="764"/>
      <c r="I29" s="764"/>
      <c r="J29" s="764"/>
      <c r="K29" s="764"/>
      <c r="L29" s="764"/>
      <c r="M29" s="764"/>
      <c r="N29" s="764"/>
      <c r="O29" s="764"/>
      <c r="P29" s="764"/>
      <c r="Q29" s="764"/>
      <c r="R29" s="764"/>
      <c r="S29" s="764"/>
      <c r="T29" s="764"/>
      <c r="U29" s="765"/>
    </row>
    <row r="30" spans="2:21" ht="15.75">
      <c r="B30" s="707"/>
      <c r="C30" s="708"/>
      <c r="D30" s="709"/>
      <c r="E30" s="709"/>
      <c r="F30" s="709"/>
      <c r="G30" s="709"/>
      <c r="H30" s="709"/>
      <c r="I30" s="709"/>
      <c r="J30" s="709"/>
      <c r="K30" s="709"/>
      <c r="L30" s="709"/>
      <c r="M30" s="709"/>
      <c r="N30" s="709"/>
      <c r="O30" s="709"/>
      <c r="P30" s="709"/>
      <c r="Q30" s="709"/>
      <c r="R30" s="709"/>
      <c r="S30" s="709"/>
      <c r="T30" s="709"/>
      <c r="U30" s="710"/>
    </row>
    <row r="31" spans="2:21" ht="15.75">
      <c r="B31" s="707"/>
      <c r="C31" s="708" t="s">
        <v>646</v>
      </c>
      <c r="D31" s="709"/>
      <c r="E31" s="709"/>
      <c r="F31" s="709"/>
      <c r="G31" s="709"/>
      <c r="H31" s="709"/>
      <c r="I31" s="709"/>
      <c r="J31" s="709"/>
      <c r="K31" s="709"/>
      <c r="L31" s="709"/>
      <c r="M31" s="709"/>
      <c r="N31" s="709"/>
      <c r="O31" s="709"/>
      <c r="P31" s="709"/>
      <c r="Q31" s="709"/>
      <c r="R31" s="709"/>
      <c r="S31" s="709"/>
      <c r="T31" s="709"/>
      <c r="U31" s="710"/>
    </row>
    <row r="32" spans="2:21" ht="15.75">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647</v>
      </c>
      <c r="C33" s="772" t="s">
        <v>648</v>
      </c>
      <c r="D33" s="772"/>
      <c r="E33" s="772"/>
      <c r="F33" s="772"/>
      <c r="G33" s="772"/>
      <c r="H33" s="772"/>
      <c r="I33" s="772"/>
      <c r="J33" s="772"/>
      <c r="K33" s="772"/>
      <c r="L33" s="772"/>
      <c r="M33" s="772"/>
      <c r="N33" s="772"/>
      <c r="O33" s="772"/>
      <c r="P33" s="772"/>
      <c r="Q33" s="772"/>
      <c r="R33" s="772"/>
      <c r="S33" s="772"/>
      <c r="T33" s="772"/>
      <c r="U33" s="773"/>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75">
      <c r="B35" s="719" t="s">
        <v>649</v>
      </c>
      <c r="C35" s="720" t="s">
        <v>650</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651</v>
      </c>
      <c r="C37" s="766" t="s">
        <v>652</v>
      </c>
      <c r="D37" s="766"/>
      <c r="E37" s="766"/>
      <c r="F37" s="766"/>
      <c r="G37" s="766"/>
      <c r="H37" s="766"/>
      <c r="I37" s="766"/>
      <c r="J37" s="766"/>
      <c r="K37" s="766"/>
      <c r="L37" s="766"/>
      <c r="M37" s="766"/>
      <c r="N37" s="766"/>
      <c r="O37" s="766"/>
      <c r="P37" s="766"/>
      <c r="Q37" s="766"/>
      <c r="R37" s="766"/>
      <c r="S37" s="766"/>
      <c r="T37" s="766"/>
      <c r="U37" s="767"/>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75">
      <c r="B39" s="706" t="s">
        <v>653</v>
      </c>
      <c r="C39" s="722" t="s">
        <v>654</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655</v>
      </c>
      <c r="C41" s="774" t="s">
        <v>656</v>
      </c>
      <c r="D41" s="774"/>
      <c r="E41" s="774"/>
      <c r="F41" s="774"/>
      <c r="G41" s="774"/>
      <c r="H41" s="774"/>
      <c r="I41" s="774"/>
      <c r="J41" s="774"/>
      <c r="K41" s="774"/>
      <c r="L41" s="774"/>
      <c r="M41" s="774"/>
      <c r="N41" s="774"/>
      <c r="O41" s="774"/>
      <c r="P41" s="774"/>
      <c r="Q41" s="774"/>
      <c r="R41" s="774"/>
      <c r="S41" s="774"/>
      <c r="T41" s="774"/>
      <c r="U41" s="775"/>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75">
      <c r="B43" s="719" t="s">
        <v>657</v>
      </c>
      <c r="C43" s="720" t="s">
        <v>658</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762" t="s">
        <v>674</v>
      </c>
      <c r="D45" s="762"/>
      <c r="E45" s="762"/>
      <c r="F45" s="762"/>
      <c r="G45" s="762"/>
      <c r="H45" s="762"/>
      <c r="I45" s="762"/>
      <c r="J45" s="762"/>
      <c r="K45" s="762"/>
      <c r="L45" s="762"/>
      <c r="M45" s="762"/>
      <c r="N45" s="762"/>
      <c r="O45" s="762"/>
      <c r="P45" s="762"/>
      <c r="Q45" s="762"/>
      <c r="R45" s="762"/>
      <c r="S45" s="762"/>
      <c r="T45" s="762"/>
      <c r="U45" s="763"/>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762" t="s">
        <v>659</v>
      </c>
      <c r="D47" s="762"/>
      <c r="E47" s="762"/>
      <c r="F47" s="762"/>
      <c r="G47" s="762"/>
      <c r="H47" s="762"/>
      <c r="I47" s="762"/>
      <c r="J47" s="762"/>
      <c r="K47" s="762"/>
      <c r="L47" s="762"/>
      <c r="M47" s="762"/>
      <c r="N47" s="762"/>
      <c r="O47" s="762"/>
      <c r="P47" s="762"/>
      <c r="Q47" s="762"/>
      <c r="R47" s="762"/>
      <c r="S47" s="762"/>
      <c r="T47" s="762"/>
      <c r="U47" s="763"/>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762" t="s">
        <v>660</v>
      </c>
      <c r="D49" s="762"/>
      <c r="E49" s="762"/>
      <c r="F49" s="762"/>
      <c r="G49" s="762"/>
      <c r="H49" s="762"/>
      <c r="I49" s="762"/>
      <c r="J49" s="762"/>
      <c r="K49" s="762"/>
      <c r="L49" s="762"/>
      <c r="M49" s="762"/>
      <c r="N49" s="762"/>
      <c r="O49" s="762"/>
      <c r="P49" s="762"/>
      <c r="Q49" s="762"/>
      <c r="R49" s="762"/>
      <c r="S49" s="762"/>
      <c r="T49" s="762"/>
      <c r="U49" s="763"/>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762" t="s">
        <v>661</v>
      </c>
      <c r="D51" s="762"/>
      <c r="E51" s="762"/>
      <c r="F51" s="762"/>
      <c r="G51" s="762"/>
      <c r="H51" s="762"/>
      <c r="I51" s="762"/>
      <c r="J51" s="762"/>
      <c r="K51" s="762"/>
      <c r="L51" s="762"/>
      <c r="M51" s="762"/>
      <c r="N51" s="762"/>
      <c r="O51" s="762"/>
      <c r="P51" s="762"/>
      <c r="Q51" s="762"/>
      <c r="R51" s="762"/>
      <c r="S51" s="762"/>
      <c r="T51" s="762"/>
      <c r="U51" s="763"/>
    </row>
    <row r="52" spans="2:21" ht="15.75">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764" t="s">
        <v>673</v>
      </c>
      <c r="D53" s="764"/>
      <c r="E53" s="764"/>
      <c r="F53" s="764"/>
      <c r="G53" s="764"/>
      <c r="H53" s="764"/>
      <c r="I53" s="764"/>
      <c r="J53" s="764"/>
      <c r="K53" s="764"/>
      <c r="L53" s="764"/>
      <c r="M53" s="764"/>
      <c r="N53" s="764"/>
      <c r="O53" s="764"/>
      <c r="P53" s="764"/>
      <c r="Q53" s="764"/>
      <c r="R53" s="764"/>
      <c r="S53" s="764"/>
      <c r="T53" s="764"/>
      <c r="U53" s="765"/>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662</v>
      </c>
      <c r="C55" s="766" t="s">
        <v>663</v>
      </c>
      <c r="D55" s="766"/>
      <c r="E55" s="766"/>
      <c r="F55" s="766"/>
      <c r="G55" s="766"/>
      <c r="H55" s="766"/>
      <c r="I55" s="766"/>
      <c r="J55" s="766"/>
      <c r="K55" s="766"/>
      <c r="L55" s="766"/>
      <c r="M55" s="766"/>
      <c r="N55" s="766"/>
      <c r="O55" s="766"/>
      <c r="P55" s="766"/>
      <c r="Q55" s="766"/>
      <c r="R55" s="766"/>
      <c r="S55" s="766"/>
      <c r="T55" s="766"/>
      <c r="U55" s="767"/>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664</v>
      </c>
      <c r="C57" s="766" t="s">
        <v>665</v>
      </c>
      <c r="D57" s="766"/>
      <c r="E57" s="766"/>
      <c r="F57" s="766"/>
      <c r="G57" s="766"/>
      <c r="H57" s="766"/>
      <c r="I57" s="766"/>
      <c r="J57" s="766"/>
      <c r="K57" s="766"/>
      <c r="L57" s="766"/>
      <c r="M57" s="766"/>
      <c r="N57" s="766"/>
      <c r="O57" s="766"/>
      <c r="P57" s="766"/>
      <c r="Q57" s="766"/>
      <c r="R57" s="766"/>
      <c r="S57" s="766"/>
      <c r="T57" s="766"/>
      <c r="U57" s="767"/>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666</v>
      </c>
      <c r="C59" s="727" t="s">
        <v>667</v>
      </c>
      <c r="D59" s="728"/>
      <c r="E59" s="728"/>
      <c r="F59" s="728"/>
      <c r="G59" s="728"/>
      <c r="H59" s="728"/>
      <c r="I59" s="728"/>
      <c r="J59" s="728"/>
      <c r="K59" s="728"/>
      <c r="L59" s="728"/>
      <c r="M59" s="728"/>
      <c r="N59" s="728"/>
      <c r="O59" s="728"/>
      <c r="P59" s="728"/>
      <c r="Q59" s="728"/>
      <c r="R59" s="728"/>
      <c r="S59" s="728"/>
      <c r="T59" s="728"/>
      <c r="U59" s="72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6" zoomScale="80" zoomScaleNormal="80" workbookViewId="0">
      <selection activeCell="E11" sqref="E11"/>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77" t="s">
        <v>696</v>
      </c>
      <c r="C3" s="778"/>
      <c r="D3" s="778"/>
      <c r="E3" s="778"/>
      <c r="F3" s="779"/>
      <c r="G3" s="122"/>
    </row>
    <row r="4" spans="2:20" ht="16.5" customHeight="1">
      <c r="B4" s="780"/>
      <c r="C4" s="781"/>
      <c r="D4" s="781"/>
      <c r="E4" s="781"/>
      <c r="F4" s="782"/>
      <c r="G4" s="122"/>
    </row>
    <row r="5" spans="2:20" ht="71.25" customHeight="1">
      <c r="B5" s="780"/>
      <c r="C5" s="781"/>
      <c r="D5" s="781"/>
      <c r="E5" s="781"/>
      <c r="F5" s="782"/>
      <c r="G5" s="122"/>
    </row>
    <row r="6" spans="2:20" ht="21.75" customHeight="1">
      <c r="B6" s="783"/>
      <c r="C6" s="784"/>
      <c r="D6" s="784"/>
      <c r="E6" s="784"/>
      <c r="F6" s="785"/>
      <c r="G6" s="122"/>
    </row>
    <row r="8" spans="2:20" ht="21">
      <c r="B8" s="776" t="s">
        <v>482</v>
      </c>
      <c r="C8" s="776"/>
      <c r="D8" s="776"/>
      <c r="E8" s="776"/>
      <c r="F8" s="776"/>
      <c r="G8" s="776"/>
    </row>
    <row r="9" spans="2:20" ht="24.75" customHeight="1" thickBot="1">
      <c r="B9" s="114"/>
      <c r="C9" s="114"/>
      <c r="D9" s="114"/>
      <c r="E9" s="114"/>
      <c r="F9" s="114"/>
      <c r="G9" s="119"/>
    </row>
    <row r="10" spans="2:20" ht="27.75" customHeight="1" thickBot="1">
      <c r="B10" s="117" t="s">
        <v>171</v>
      </c>
      <c r="C10" s="102" t="s">
        <v>407</v>
      </c>
      <c r="D10" s="114"/>
      <c r="E10" s="114"/>
      <c r="F10" s="114"/>
      <c r="G10" s="119"/>
    </row>
    <row r="11" spans="2:20">
      <c r="B11" s="114"/>
      <c r="C11" s="114"/>
      <c r="D11" s="114"/>
      <c r="E11" s="114"/>
      <c r="F11" s="114"/>
      <c r="G11" s="119"/>
    </row>
    <row r="12" spans="2:20" s="9" customFormat="1" ht="31.5" customHeight="1" thickBot="1">
      <c r="B12" s="83" t="s">
        <v>593</v>
      </c>
      <c r="G12" s="28"/>
      <c r="L12" s="33"/>
      <c r="M12" s="33"/>
      <c r="N12" s="33"/>
      <c r="O12" s="33"/>
      <c r="P12" s="33"/>
      <c r="Q12" s="68"/>
      <c r="S12" s="8"/>
      <c r="T12" s="8"/>
    </row>
    <row r="13" spans="2:20" s="9" customFormat="1" ht="26.25" customHeight="1" thickBot="1">
      <c r="B13" s="102"/>
      <c r="C13" s="124" t="s">
        <v>632</v>
      </c>
      <c r="G13" s="109"/>
      <c r="L13" s="33"/>
      <c r="M13" s="33"/>
      <c r="N13" s="33"/>
      <c r="O13" s="33"/>
      <c r="P13" s="33"/>
      <c r="Q13" s="68"/>
      <c r="S13" s="8"/>
      <c r="T13" s="8"/>
    </row>
    <row r="14" spans="2:20" s="9" customFormat="1" ht="26.25" customHeight="1" thickBot="1">
      <c r="B14" s="102"/>
      <c r="C14" s="172" t="s">
        <v>627</v>
      </c>
      <c r="G14" s="123"/>
      <c r="L14" s="33"/>
      <c r="M14" s="33"/>
      <c r="N14" s="33"/>
      <c r="O14" s="33"/>
      <c r="P14" s="33"/>
      <c r="Q14" s="68"/>
      <c r="S14" s="8"/>
      <c r="T14" s="8"/>
    </row>
    <row r="15" spans="2:20" s="9" customFormat="1" ht="26.25" customHeight="1" thickBot="1">
      <c r="B15" s="102"/>
      <c r="C15" s="172" t="s">
        <v>628</v>
      </c>
      <c r="G15" s="123"/>
      <c r="L15" s="33"/>
      <c r="M15" s="33"/>
      <c r="N15" s="33"/>
      <c r="O15" s="33"/>
      <c r="P15" s="33"/>
      <c r="Q15" s="68"/>
      <c r="S15" s="8"/>
      <c r="T15" s="8"/>
    </row>
    <row r="16" spans="2:20" s="9" customFormat="1" ht="26.25" customHeight="1" thickBot="1">
      <c r="B16" s="102"/>
      <c r="C16" s="172" t="s">
        <v>629</v>
      </c>
      <c r="G16" s="123"/>
      <c r="L16" s="33"/>
      <c r="M16" s="33"/>
      <c r="N16" s="33"/>
      <c r="O16" s="33"/>
      <c r="P16" s="33"/>
      <c r="Q16" s="68"/>
      <c r="S16" s="8"/>
      <c r="T16" s="8"/>
    </row>
    <row r="17" spans="2:20" s="9" customFormat="1" ht="26.25" customHeight="1" thickBot="1">
      <c r="B17" s="102"/>
      <c r="C17" s="124" t="s">
        <v>630</v>
      </c>
      <c r="G17" s="109"/>
      <c r="L17" s="33"/>
      <c r="M17" s="33"/>
      <c r="N17" s="33"/>
      <c r="O17" s="33"/>
      <c r="P17" s="33"/>
      <c r="Q17" s="68"/>
      <c r="S17" s="8"/>
      <c r="T17" s="8"/>
    </row>
    <row r="18" spans="2:20" s="9" customFormat="1" ht="26.25" customHeight="1" thickBot="1">
      <c r="B18" s="102"/>
      <c r="C18" s="124" t="s">
        <v>631</v>
      </c>
      <c r="G18" s="123"/>
      <c r="L18" s="33"/>
      <c r="M18" s="33"/>
      <c r="N18" s="33"/>
      <c r="O18" s="33"/>
      <c r="P18" s="33"/>
      <c r="Q18" s="68"/>
      <c r="S18" s="8"/>
      <c r="T18" s="8"/>
    </row>
    <row r="19" spans="2:20" s="9" customFormat="1" ht="26.25" customHeight="1" thickBot="1">
      <c r="B19" s="102"/>
      <c r="C19" s="124" t="s">
        <v>633</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543</v>
      </c>
      <c r="C21" s="243" t="s">
        <v>472</v>
      </c>
      <c r="D21" s="243" t="s">
        <v>448</v>
      </c>
      <c r="E21" s="243" t="s">
        <v>440</v>
      </c>
      <c r="F21" s="243" t="s">
        <v>556</v>
      </c>
      <c r="G21" s="40"/>
      <c r="M21" s="25"/>
      <c r="T21" s="25"/>
    </row>
    <row r="22" spans="2:20" s="103" customFormat="1" ht="36" customHeight="1">
      <c r="B22" s="647" t="s">
        <v>546</v>
      </c>
      <c r="C22" s="653" t="s">
        <v>438</v>
      </c>
      <c r="D22" s="656" t="s">
        <v>444</v>
      </c>
      <c r="E22" s="660" t="s">
        <v>592</v>
      </c>
      <c r="F22" s="656" t="s">
        <v>449</v>
      </c>
      <c r="G22" s="174"/>
      <c r="M22" s="645"/>
      <c r="T22" s="645"/>
    </row>
    <row r="23" spans="2:20" s="103" customFormat="1" ht="35.25" customHeight="1">
      <c r="B23" s="648" t="s">
        <v>459</v>
      </c>
      <c r="C23" s="654" t="s">
        <v>439</v>
      </c>
      <c r="D23" s="657" t="s">
        <v>445</v>
      </c>
      <c r="E23" s="661" t="s">
        <v>592</v>
      </c>
      <c r="F23" s="657" t="s">
        <v>449</v>
      </c>
      <c r="G23" s="174"/>
      <c r="M23" s="645"/>
      <c r="T23" s="645"/>
    </row>
    <row r="24" spans="2:20" s="103" customFormat="1" ht="34.5" customHeight="1">
      <c r="B24" s="648" t="s">
        <v>456</v>
      </c>
      <c r="C24" s="654" t="s">
        <v>439</v>
      </c>
      <c r="D24" s="657" t="s">
        <v>446</v>
      </c>
      <c r="E24" s="661" t="s">
        <v>592</v>
      </c>
      <c r="F24" s="657" t="s">
        <v>449</v>
      </c>
      <c r="G24" s="174"/>
      <c r="M24" s="645"/>
      <c r="T24" s="645"/>
    </row>
    <row r="25" spans="2:20" s="103" customFormat="1" ht="32.25" customHeight="1">
      <c r="B25" s="649" t="s">
        <v>457</v>
      </c>
      <c r="C25" s="654" t="s">
        <v>438</v>
      </c>
      <c r="D25" s="657" t="s">
        <v>447</v>
      </c>
      <c r="E25" s="662" t="s">
        <v>611</v>
      </c>
      <c r="F25" s="665"/>
      <c r="G25" s="174"/>
      <c r="M25" s="645"/>
      <c r="T25" s="645"/>
    </row>
    <row r="26" spans="2:20" s="103" customFormat="1" ht="30.75" customHeight="1">
      <c r="B26" s="650" t="s">
        <v>544</v>
      </c>
      <c r="C26" s="654" t="s">
        <v>438</v>
      </c>
      <c r="D26" s="657"/>
      <c r="E26" s="662"/>
      <c r="F26" s="665"/>
      <c r="G26" s="174"/>
      <c r="M26" s="645"/>
      <c r="T26" s="645"/>
    </row>
    <row r="27" spans="2:20" s="103" customFormat="1" ht="32.25" customHeight="1">
      <c r="B27" s="651" t="s">
        <v>545</v>
      </c>
      <c r="C27" s="654" t="s">
        <v>438</v>
      </c>
      <c r="D27" s="658" t="s">
        <v>541</v>
      </c>
      <c r="E27" s="662"/>
      <c r="F27" s="665"/>
      <c r="G27" s="174"/>
      <c r="M27" s="645"/>
      <c r="T27" s="645"/>
    </row>
    <row r="28" spans="2:20" s="103" customFormat="1" ht="27" customHeight="1">
      <c r="B28" s="649" t="s">
        <v>458</v>
      </c>
      <c r="C28" s="654" t="s">
        <v>441</v>
      </c>
      <c r="D28" s="657" t="s">
        <v>483</v>
      </c>
      <c r="E28" s="662" t="s">
        <v>460</v>
      </c>
      <c r="F28" s="665"/>
      <c r="G28" s="174"/>
      <c r="M28" s="645"/>
      <c r="T28" s="645"/>
    </row>
    <row r="29" spans="2:20" s="103" customFormat="1" ht="27" customHeight="1">
      <c r="B29" s="651" t="s">
        <v>453</v>
      </c>
      <c r="C29" s="654" t="s">
        <v>438</v>
      </c>
      <c r="D29" s="657"/>
      <c r="E29" s="662"/>
      <c r="F29" s="657" t="s">
        <v>408</v>
      </c>
      <c r="G29" s="174"/>
      <c r="M29" s="645"/>
      <c r="T29" s="645"/>
    </row>
    <row r="30" spans="2:20" s="103" customFormat="1" ht="32.25" customHeight="1">
      <c r="B30" s="649" t="s">
        <v>207</v>
      </c>
      <c r="C30" s="654" t="s">
        <v>443</v>
      </c>
      <c r="D30" s="657" t="s">
        <v>558</v>
      </c>
      <c r="E30" s="663"/>
      <c r="F30" s="657" t="s">
        <v>557</v>
      </c>
      <c r="G30" s="646"/>
      <c r="M30" s="645"/>
    </row>
    <row r="31" spans="2:20" s="103" customFormat="1" ht="27.75" customHeight="1">
      <c r="B31" s="652" t="s">
        <v>542</v>
      </c>
      <c r="C31" s="655" t="s">
        <v>442</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411</v>
      </c>
      <c r="B1" s="8" t="s">
        <v>41</v>
      </c>
      <c r="C1" s="120" t="s">
        <v>234</v>
      </c>
      <c r="D1" s="8" t="s">
        <v>416</v>
      </c>
      <c r="E1" s="120" t="s">
        <v>451</v>
      </c>
      <c r="F1" s="120" t="s">
        <v>552</v>
      </c>
      <c r="G1" s="120" t="s">
        <v>575</v>
      </c>
      <c r="H1" s="120" t="s">
        <v>586</v>
      </c>
    </row>
    <row r="2" spans="1:8">
      <c r="A2" s="12" t="s">
        <v>29</v>
      </c>
      <c r="B2" s="12" t="s">
        <v>27</v>
      </c>
      <c r="C2" s="10">
        <v>2006</v>
      </c>
      <c r="D2" s="12" t="s">
        <v>417</v>
      </c>
      <c r="E2" s="10">
        <f>'2. LRAMVA Threshold'!D9</f>
        <v>2018</v>
      </c>
      <c r="F2" s="26" t="s">
        <v>170</v>
      </c>
      <c r="G2" s="12" t="s">
        <v>576</v>
      </c>
      <c r="H2" s="12" t="s">
        <v>594</v>
      </c>
    </row>
    <row r="3" spans="1:8">
      <c r="A3" s="12" t="s">
        <v>372</v>
      </c>
      <c r="B3" s="12" t="s">
        <v>27</v>
      </c>
      <c r="C3" s="10">
        <v>2007</v>
      </c>
      <c r="D3" s="12" t="s">
        <v>418</v>
      </c>
      <c r="E3" s="10">
        <f>'2. LRAMVA Threshold'!D24</f>
        <v>2014</v>
      </c>
      <c r="F3" s="12" t="s">
        <v>553</v>
      </c>
      <c r="G3" s="12" t="s">
        <v>577</v>
      </c>
      <c r="H3" s="12" t="s">
        <v>587</v>
      </c>
    </row>
    <row r="4" spans="1:8">
      <c r="A4" s="12" t="s">
        <v>373</v>
      </c>
      <c r="B4" s="12" t="s">
        <v>28</v>
      </c>
      <c r="C4" s="10">
        <v>2008</v>
      </c>
      <c r="D4" s="12" t="s">
        <v>419</v>
      </c>
      <c r="F4" s="12" t="s">
        <v>169</v>
      </c>
      <c r="G4" s="12" t="s">
        <v>578</v>
      </c>
    </row>
    <row r="5" spans="1:8">
      <c r="A5" s="12" t="s">
        <v>374</v>
      </c>
      <c r="B5" s="12" t="s">
        <v>28</v>
      </c>
      <c r="C5" s="10">
        <v>2009</v>
      </c>
      <c r="F5" s="12" t="s">
        <v>369</v>
      </c>
      <c r="G5" s="12" t="s">
        <v>579</v>
      </c>
    </row>
    <row r="6" spans="1:8">
      <c r="A6" s="12" t="s">
        <v>375</v>
      </c>
      <c r="B6" s="12" t="s">
        <v>28</v>
      </c>
      <c r="C6" s="10">
        <v>2010</v>
      </c>
      <c r="F6" s="12" t="s">
        <v>370</v>
      </c>
      <c r="G6" s="12" t="s">
        <v>580</v>
      </c>
    </row>
    <row r="7" spans="1:8">
      <c r="A7" s="12" t="s">
        <v>376</v>
      </c>
      <c r="B7" s="12" t="s">
        <v>28</v>
      </c>
      <c r="C7" s="10">
        <v>2011</v>
      </c>
      <c r="F7" s="12" t="s">
        <v>371</v>
      </c>
      <c r="G7" s="12" t="s">
        <v>581</v>
      </c>
    </row>
    <row r="8" spans="1:8">
      <c r="A8" s="12" t="s">
        <v>377</v>
      </c>
      <c r="B8" s="12" t="s">
        <v>28</v>
      </c>
      <c r="C8" s="10">
        <v>2012</v>
      </c>
      <c r="F8" s="12" t="s">
        <v>561</v>
      </c>
      <c r="G8" s="12" t="s">
        <v>582</v>
      </c>
    </row>
    <row r="9" spans="1:8">
      <c r="A9" s="12" t="s">
        <v>378</v>
      </c>
      <c r="B9" s="12" t="s">
        <v>28</v>
      </c>
      <c r="C9" s="10">
        <v>2013</v>
      </c>
      <c r="G9" s="12" t="s">
        <v>583</v>
      </c>
    </row>
    <row r="10" spans="1:8">
      <c r="A10" s="12" t="s">
        <v>379</v>
      </c>
      <c r="B10" s="12" t="s">
        <v>28</v>
      </c>
      <c r="C10" s="10">
        <v>2014</v>
      </c>
      <c r="G10" s="12" t="s">
        <v>584</v>
      </c>
    </row>
    <row r="11" spans="1:8">
      <c r="A11" s="12" t="s">
        <v>380</v>
      </c>
      <c r="B11" s="12" t="s">
        <v>28</v>
      </c>
      <c r="C11" s="10">
        <v>2015</v>
      </c>
      <c r="G11" s="12" t="s">
        <v>585</v>
      </c>
    </row>
    <row r="12" spans="1:8">
      <c r="A12" s="12" t="s">
        <v>381</v>
      </c>
      <c r="B12" s="12" t="s">
        <v>28</v>
      </c>
      <c r="C12" s="10">
        <v>2016</v>
      </c>
    </row>
    <row r="13" spans="1:8">
      <c r="A13" s="12" t="s">
        <v>382</v>
      </c>
      <c r="B13" s="12" t="s">
        <v>28</v>
      </c>
      <c r="C13" s="10">
        <v>2017</v>
      </c>
    </row>
    <row r="14" spans="1:8">
      <c r="A14" s="12" t="s">
        <v>383</v>
      </c>
      <c r="B14" s="12" t="s">
        <v>28</v>
      </c>
      <c r="C14" s="10">
        <v>2018</v>
      </c>
    </row>
    <row r="15" spans="1:8">
      <c r="A15" s="12" t="s">
        <v>384</v>
      </c>
      <c r="B15" s="12" t="s">
        <v>28</v>
      </c>
      <c r="C15" s="10">
        <v>2019</v>
      </c>
    </row>
    <row r="16" spans="1:8">
      <c r="A16" s="12" t="s">
        <v>385</v>
      </c>
      <c r="B16" s="12" t="s">
        <v>28</v>
      </c>
      <c r="C16" s="10">
        <v>2020</v>
      </c>
    </row>
    <row r="17" spans="1:2">
      <c r="A17" s="12" t="s">
        <v>386</v>
      </c>
      <c r="B17" s="12" t="s">
        <v>28</v>
      </c>
    </row>
    <row r="18" spans="1:2">
      <c r="A18" s="12" t="s">
        <v>387</v>
      </c>
      <c r="B18" s="12" t="s">
        <v>28</v>
      </c>
    </row>
    <row r="19" spans="1:2">
      <c r="A19" s="12" t="s">
        <v>388</v>
      </c>
      <c r="B19" s="12" t="s">
        <v>28</v>
      </c>
    </row>
    <row r="20" spans="1:2">
      <c r="A20" s="12" t="s">
        <v>389</v>
      </c>
      <c r="B20" s="12" t="s">
        <v>28</v>
      </c>
    </row>
    <row r="21" spans="1:2">
      <c r="A21" s="12" t="s">
        <v>390</v>
      </c>
      <c r="B21" s="12" t="s">
        <v>28</v>
      </c>
    </row>
    <row r="22" spans="1:2">
      <c r="A22" s="12" t="s">
        <v>391</v>
      </c>
      <c r="B22" s="12" t="s">
        <v>28</v>
      </c>
    </row>
    <row r="23" spans="1:2">
      <c r="A23" s="12" t="s">
        <v>392</v>
      </c>
      <c r="B23" s="12" t="s">
        <v>28</v>
      </c>
    </row>
    <row r="24" spans="1:2">
      <c r="A24" s="12" t="s">
        <v>393</v>
      </c>
      <c r="B24" s="12" t="s">
        <v>28</v>
      </c>
    </row>
    <row r="25" spans="1:2">
      <c r="A25" s="12" t="s">
        <v>394</v>
      </c>
      <c r="B25" s="12" t="s">
        <v>28</v>
      </c>
    </row>
    <row r="26" spans="1:2">
      <c r="A26" s="12" t="s">
        <v>32</v>
      </c>
      <c r="B26" s="12" t="s">
        <v>27</v>
      </c>
    </row>
    <row r="27" spans="1:2">
      <c r="A27" s="12" t="s">
        <v>395</v>
      </c>
      <c r="B27" s="12" t="s">
        <v>28</v>
      </c>
    </row>
    <row r="28" spans="1:2">
      <c r="A28" s="12" t="s">
        <v>396</v>
      </c>
      <c r="B28" s="12" t="s">
        <v>28</v>
      </c>
    </row>
    <row r="29" spans="1:2">
      <c r="A29" s="12" t="s">
        <v>397</v>
      </c>
      <c r="B29" s="12" t="s">
        <v>28</v>
      </c>
    </row>
    <row r="30" spans="1:2">
      <c r="A30" s="12" t="s">
        <v>30</v>
      </c>
      <c r="B30" s="12" t="s">
        <v>28</v>
      </c>
    </row>
    <row r="31" spans="1:2">
      <c r="A31" s="12" t="s">
        <v>398</v>
      </c>
      <c r="B31" s="12" t="s">
        <v>28</v>
      </c>
    </row>
    <row r="32" spans="1:2">
      <c r="A32" s="12" t="s">
        <v>399</v>
      </c>
      <c r="B32" s="12" t="s">
        <v>28</v>
      </c>
    </row>
    <row r="33" spans="1:2">
      <c r="A33" s="12" t="s">
        <v>400</v>
      </c>
      <c r="B33" s="12" t="s">
        <v>28</v>
      </c>
    </row>
    <row r="34" spans="1:2">
      <c r="A34" s="12" t="s">
        <v>401</v>
      </c>
      <c r="B34" s="12" t="s">
        <v>28</v>
      </c>
    </row>
    <row r="35" spans="1:2">
      <c r="A35" s="12" t="s">
        <v>402</v>
      </c>
      <c r="B35" s="12" t="s">
        <v>28</v>
      </c>
    </row>
    <row r="36" spans="1:2">
      <c r="A36" s="12" t="s">
        <v>403</v>
      </c>
      <c r="B36" s="12" t="s">
        <v>28</v>
      </c>
    </row>
    <row r="37" spans="1:2">
      <c r="A37" s="12" t="s">
        <v>404</v>
      </c>
      <c r="B37" s="12" t="s">
        <v>28</v>
      </c>
    </row>
    <row r="38" spans="1:2">
      <c r="A38" s="12" t="s">
        <v>405</v>
      </c>
      <c r="B38" s="12" t="s">
        <v>28</v>
      </c>
    </row>
    <row r="39" spans="1:2">
      <c r="A39" s="12" t="s">
        <v>406</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tabSelected="1" topLeftCell="E40" zoomScale="60" zoomScaleNormal="60" workbookViewId="0">
      <selection activeCell="R84" sqref="R84:R85"/>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554</v>
      </c>
      <c r="D6" s="17"/>
      <c r="E6" s="9"/>
      <c r="T6" s="9"/>
      <c r="V6" s="8"/>
    </row>
    <row r="7" spans="2:22" ht="21" customHeight="1">
      <c r="B7" s="537"/>
      <c r="C7" s="17"/>
      <c r="D7" s="17"/>
      <c r="E7" s="9"/>
      <c r="T7" s="9"/>
      <c r="V7" s="8"/>
    </row>
    <row r="8" spans="2:22" ht="24.75" customHeight="1">
      <c r="B8" s="117" t="s">
        <v>239</v>
      </c>
      <c r="C8" s="189"/>
      <c r="D8" s="601"/>
      <c r="E8" s="9"/>
      <c r="T8" s="9"/>
      <c r="V8" s="8"/>
    </row>
    <row r="9" spans="2:22" ht="41.25" customHeight="1">
      <c r="B9" s="551" t="s">
        <v>523</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559</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510</v>
      </c>
      <c r="C13" s="17"/>
      <c r="F13" s="185" t="s">
        <v>511</v>
      </c>
      <c r="G13" s="36"/>
      <c r="H13" s="31"/>
      <c r="I13" s="9"/>
      <c r="J13" s="184" t="s">
        <v>508</v>
      </c>
      <c r="N13" s="103"/>
      <c r="P13" s="9"/>
      <c r="Q13" s="187"/>
      <c r="R13" s="42"/>
      <c r="T13" s="186"/>
      <c r="U13" s="186"/>
    </row>
    <row r="14" spans="2:22" ht="29.25" customHeight="1" thickBot="1">
      <c r="B14" s="124" t="s">
        <v>550</v>
      </c>
      <c r="D14" s="542" t="s">
        <v>513</v>
      </c>
      <c r="E14" s="130"/>
      <c r="F14" s="124" t="s">
        <v>551</v>
      </c>
      <c r="H14" s="757" t="s">
        <v>727</v>
      </c>
      <c r="J14" s="124" t="s">
        <v>518</v>
      </c>
      <c r="L14" s="132"/>
      <c r="N14" s="103"/>
      <c r="Q14" s="99"/>
      <c r="R14" s="96"/>
    </row>
    <row r="15" spans="2:22" ht="26.25" customHeight="1" thickBot="1">
      <c r="B15" s="124" t="s">
        <v>425</v>
      </c>
      <c r="C15" s="106"/>
      <c r="D15" s="542" t="s">
        <v>241</v>
      </c>
      <c r="F15" s="124" t="s">
        <v>415</v>
      </c>
      <c r="G15" s="127"/>
      <c r="H15" s="542" t="s">
        <v>725</v>
      </c>
      <c r="I15" s="17"/>
      <c r="J15" s="124" t="s">
        <v>519</v>
      </c>
      <c r="L15" s="132"/>
      <c r="M15" s="103"/>
      <c r="Q15" s="108"/>
      <c r="R15" s="96"/>
    </row>
    <row r="16" spans="2:22" ht="28.5" customHeight="1" thickBot="1">
      <c r="B16" s="124" t="s">
        <v>455</v>
      </c>
      <c r="C16" s="106"/>
      <c r="D16" s="543" t="s">
        <v>506</v>
      </c>
      <c r="E16" s="103"/>
      <c r="F16" s="124" t="s">
        <v>435</v>
      </c>
      <c r="G16" s="125"/>
      <c r="H16" s="543" t="s">
        <v>726</v>
      </c>
      <c r="I16" s="103"/>
      <c r="K16" s="195"/>
      <c r="L16" s="195"/>
      <c r="M16" s="195"/>
      <c r="N16" s="195"/>
      <c r="Q16" s="115"/>
      <c r="R16" s="96"/>
    </row>
    <row r="17" spans="1:21" ht="29.25" customHeight="1">
      <c r="B17" s="124" t="s">
        <v>422</v>
      </c>
      <c r="C17" s="106"/>
      <c r="D17" s="733">
        <v>0</v>
      </c>
      <c r="E17" s="121"/>
      <c r="F17" s="740" t="s">
        <v>677</v>
      </c>
      <c r="G17" s="195"/>
      <c r="H17" s="734">
        <v>1</v>
      </c>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436</v>
      </c>
      <c r="G19" s="603" t="s">
        <v>364</v>
      </c>
      <c r="H19" s="242">
        <f>SUM(R54,R57,R60,R63,R66,R69,R72,R75)</f>
        <v>30257.063948624826</v>
      </c>
      <c r="I19" s="17"/>
      <c r="J19" s="115"/>
      <c r="K19" s="115"/>
      <c r="L19" s="115"/>
      <c r="M19" s="115"/>
      <c r="N19" s="115"/>
      <c r="P19" s="115"/>
      <c r="Q19" s="115"/>
      <c r="R19" s="96"/>
    </row>
    <row r="20" spans="1:21" ht="27.75" customHeight="1" thickBot="1">
      <c r="E20" s="9"/>
      <c r="F20" s="124" t="s">
        <v>437</v>
      </c>
      <c r="G20" s="603" t="s">
        <v>365</v>
      </c>
      <c r="H20" s="131">
        <f>-SUM(R55,R58,R61,R64,R67,R70,R73,R76)</f>
        <v>22093.025399999999</v>
      </c>
      <c r="I20" s="17"/>
      <c r="J20" s="115"/>
      <c r="P20" s="115"/>
      <c r="Q20" s="115"/>
      <c r="R20" s="96"/>
    </row>
    <row r="21" spans="1:21" ht="27.75" customHeight="1" thickBot="1">
      <c r="C21" s="32"/>
      <c r="D21" s="32"/>
      <c r="E21" s="32"/>
      <c r="F21" s="124" t="s">
        <v>409</v>
      </c>
      <c r="G21" s="603" t="s">
        <v>366</v>
      </c>
      <c r="H21" s="188">
        <f>R84</f>
        <v>428.35069024951099</v>
      </c>
      <c r="I21" s="103"/>
      <c r="P21" s="115"/>
      <c r="Q21" s="115"/>
      <c r="R21" s="96"/>
    </row>
    <row r="22" spans="1:21" ht="27.75" customHeight="1">
      <c r="C22" s="32"/>
      <c r="D22" s="32"/>
      <c r="E22" s="32"/>
      <c r="F22" s="124" t="s">
        <v>512</v>
      </c>
      <c r="G22" s="603" t="s">
        <v>450</v>
      </c>
      <c r="H22" s="188">
        <f>H19-H20+H21</f>
        <v>8592.389238874337</v>
      </c>
      <c r="I22" s="103"/>
      <c r="P22" s="195"/>
      <c r="Q22" s="195"/>
      <c r="R22" s="96"/>
    </row>
    <row r="23" spans="1:21" ht="22.5" customHeight="1">
      <c r="A23" s="28"/>
      <c r="E23" s="9"/>
    </row>
    <row r="24" spans="1:21" ht="13.5" customHeight="1">
      <c r="A24" s="28"/>
      <c r="B24" s="118" t="s">
        <v>420</v>
      </c>
      <c r="C24" s="35"/>
      <c r="E24" s="9"/>
    </row>
    <row r="25" spans="1:21" ht="13.5" customHeight="1">
      <c r="A25" s="28"/>
      <c r="B25" s="118"/>
      <c r="C25" s="35"/>
      <c r="E25" s="9"/>
    </row>
    <row r="26" spans="1:21" ht="157.5" customHeight="1">
      <c r="A26" s="28"/>
      <c r="B26" s="788" t="s">
        <v>684</v>
      </c>
      <c r="C26" s="788"/>
      <c r="D26" s="788"/>
      <c r="E26" s="788"/>
      <c r="F26" s="788"/>
      <c r="G26" s="788"/>
    </row>
    <row r="27" spans="1:21" ht="14.25" customHeight="1">
      <c r="A27" s="28"/>
      <c r="B27" s="548"/>
      <c r="C27" s="548"/>
      <c r="D27" s="538"/>
      <c r="E27" s="538"/>
      <c r="F27" s="538"/>
      <c r="G27" s="548"/>
    </row>
    <row r="28" spans="1:21" s="17" customFormat="1" ht="27" customHeight="1">
      <c r="B28" s="791" t="s">
        <v>509</v>
      </c>
      <c r="C28" s="792"/>
      <c r="D28" s="133" t="s">
        <v>41</v>
      </c>
      <c r="E28" s="134" t="s">
        <v>675</v>
      </c>
      <c r="F28" s="134" t="s">
        <v>409</v>
      </c>
      <c r="G28" s="135" t="s">
        <v>410</v>
      </c>
      <c r="T28" s="136"/>
      <c r="U28" s="136"/>
    </row>
    <row r="29" spans="1:21" ht="20.25" customHeight="1">
      <c r="B29" s="786" t="s">
        <v>29</v>
      </c>
      <c r="C29" s="787"/>
      <c r="D29" s="638" t="s">
        <v>27</v>
      </c>
      <c r="E29" s="138">
        <f>SUM(D54:D83)</f>
        <v>7985.5796287601579</v>
      </c>
      <c r="F29" s="139">
        <f>D84</f>
        <v>334.06928121412619</v>
      </c>
      <c r="G29" s="138">
        <f>E29+F29</f>
        <v>8319.6489099742848</v>
      </c>
    </row>
    <row r="30" spans="1:21" ht="20.25" customHeight="1">
      <c r="B30" s="786" t="s">
        <v>372</v>
      </c>
      <c r="C30" s="787"/>
      <c r="D30" s="638" t="s">
        <v>27</v>
      </c>
      <c r="E30" s="140">
        <f>SUM(E54:E83)</f>
        <v>919.32631986466549</v>
      </c>
      <c r="F30" s="141">
        <f>E84</f>
        <v>129.08365515038474</v>
      </c>
      <c r="G30" s="140">
        <f>E30+F30</f>
        <v>1048.4099750150503</v>
      </c>
    </row>
    <row r="31" spans="1:21" ht="20.25" customHeight="1">
      <c r="B31" s="786" t="s">
        <v>728</v>
      </c>
      <c r="C31" s="787"/>
      <c r="D31" s="638" t="s">
        <v>731</v>
      </c>
      <c r="E31" s="140">
        <f>SUM(F54:F83)</f>
        <v>-620.87760000000003</v>
      </c>
      <c r="F31" s="141">
        <f>F84</f>
        <v>-29.165725259999995</v>
      </c>
      <c r="G31" s="140">
        <f t="shared" ref="G31:G34" si="0">E31+F31</f>
        <v>-650.04332526000007</v>
      </c>
    </row>
    <row r="32" spans="1:21" ht="20.25" customHeight="1">
      <c r="B32" s="786" t="s">
        <v>729</v>
      </c>
      <c r="C32" s="787"/>
      <c r="D32" s="638" t="s">
        <v>27</v>
      </c>
      <c r="E32" s="140">
        <f>SUM(G54:G83)</f>
        <v>-6.7759999999999998</v>
      </c>
      <c r="F32" s="141">
        <f>G84</f>
        <v>-0.31830260000000005</v>
      </c>
      <c r="G32" s="140">
        <f t="shared" si="0"/>
        <v>-7.0943025999999998</v>
      </c>
    </row>
    <row r="33" spans="2:22" ht="20.25" customHeight="1">
      <c r="B33" s="786" t="s">
        <v>730</v>
      </c>
      <c r="C33" s="787"/>
      <c r="D33" s="638" t="s">
        <v>28</v>
      </c>
      <c r="E33" s="140">
        <f>SUM(H54:H83)</f>
        <v>-113.21380000000001</v>
      </c>
      <c r="F33" s="141">
        <f>H84</f>
        <v>-5.3182182550000023</v>
      </c>
      <c r="G33" s="140">
        <f>E33+F33</f>
        <v>-118.53201825500001</v>
      </c>
    </row>
    <row r="34" spans="2:22" ht="20.25" customHeight="1">
      <c r="B34" s="786"/>
      <c r="C34" s="787"/>
      <c r="D34" s="638"/>
      <c r="E34" s="140">
        <f>SUM(I54:I83)</f>
        <v>0</v>
      </c>
      <c r="F34" s="141">
        <f>I84</f>
        <v>0</v>
      </c>
      <c r="G34" s="140">
        <f t="shared" si="0"/>
        <v>0</v>
      </c>
    </row>
    <row r="35" spans="2:22" ht="20.25" customHeight="1">
      <c r="B35" s="786"/>
      <c r="C35" s="787"/>
      <c r="D35" s="638"/>
      <c r="E35" s="140">
        <f>SUM(J54:J83)</f>
        <v>0</v>
      </c>
      <c r="F35" s="141">
        <f>J84</f>
        <v>0</v>
      </c>
      <c r="G35" s="140">
        <f>E35+F35</f>
        <v>0</v>
      </c>
    </row>
    <row r="36" spans="2:22" ht="20.25" customHeight="1">
      <c r="B36" s="786"/>
      <c r="C36" s="787"/>
      <c r="D36" s="638"/>
      <c r="E36" s="140">
        <f>SUM(K54:K83)</f>
        <v>0</v>
      </c>
      <c r="F36" s="141">
        <f>K84</f>
        <v>0</v>
      </c>
      <c r="G36" s="140">
        <f t="shared" ref="G36:G42" si="1">E36+F36</f>
        <v>0</v>
      </c>
    </row>
    <row r="37" spans="2:22" ht="20.25" customHeight="1">
      <c r="B37" s="786"/>
      <c r="C37" s="787"/>
      <c r="D37" s="638"/>
      <c r="E37" s="140">
        <f>SUM(L54:L83)</f>
        <v>0</v>
      </c>
      <c r="F37" s="141">
        <f>L84</f>
        <v>0</v>
      </c>
      <c r="G37" s="140">
        <f t="shared" si="1"/>
        <v>0</v>
      </c>
    </row>
    <row r="38" spans="2:22" ht="20.25" customHeight="1">
      <c r="B38" s="786"/>
      <c r="C38" s="787"/>
      <c r="D38" s="638"/>
      <c r="E38" s="140">
        <f>SUM(M54:M83)</f>
        <v>0</v>
      </c>
      <c r="F38" s="141">
        <f>M84</f>
        <v>0</v>
      </c>
      <c r="G38" s="140">
        <f t="shared" si="1"/>
        <v>0</v>
      </c>
    </row>
    <row r="39" spans="2:22" ht="20.25" customHeight="1">
      <c r="B39" s="786"/>
      <c r="C39" s="787"/>
      <c r="D39" s="638"/>
      <c r="E39" s="140">
        <f>SUM(N54:N83)</f>
        <v>0</v>
      </c>
      <c r="F39" s="141">
        <f>N84</f>
        <v>0</v>
      </c>
      <c r="G39" s="140">
        <f t="shared" si="1"/>
        <v>0</v>
      </c>
    </row>
    <row r="40" spans="2:22" ht="20.25" customHeight="1">
      <c r="B40" s="786"/>
      <c r="C40" s="787"/>
      <c r="D40" s="638"/>
      <c r="E40" s="140">
        <f>SUM(O54:O83)</f>
        <v>0</v>
      </c>
      <c r="F40" s="141">
        <f>O84</f>
        <v>0</v>
      </c>
      <c r="G40" s="140">
        <f t="shared" si="1"/>
        <v>0</v>
      </c>
    </row>
    <row r="41" spans="2:22" ht="20.25" customHeight="1">
      <c r="B41" s="786"/>
      <c r="C41" s="787"/>
      <c r="D41" s="638"/>
      <c r="E41" s="140">
        <f>SUM(P54:P83)</f>
        <v>0</v>
      </c>
      <c r="F41" s="141">
        <f>P84</f>
        <v>0</v>
      </c>
      <c r="G41" s="140">
        <f t="shared" si="1"/>
        <v>0</v>
      </c>
    </row>
    <row r="42" spans="2:22" ht="20.25" customHeight="1">
      <c r="B42" s="786"/>
      <c r="C42" s="787"/>
      <c r="D42" s="639"/>
      <c r="E42" s="142">
        <f>SUM(Q54:Q83)</f>
        <v>0</v>
      </c>
      <c r="F42" s="143">
        <f>Q84</f>
        <v>0</v>
      </c>
      <c r="G42" s="142">
        <f t="shared" si="1"/>
        <v>0</v>
      </c>
    </row>
    <row r="43" spans="2:22" s="8" customFormat="1" ht="21" customHeight="1">
      <c r="B43" s="789" t="s">
        <v>26</v>
      </c>
      <c r="C43" s="790"/>
      <c r="D43" s="137"/>
      <c r="E43" s="144">
        <f>SUM(E29:E42)</f>
        <v>8164.0385486248224</v>
      </c>
      <c r="F43" s="144">
        <f>SUM(F29:F42)</f>
        <v>428.35069024951099</v>
      </c>
      <c r="G43" s="144">
        <f>SUM(G29:G42)</f>
        <v>8592.3892388743352</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461</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788" t="s">
        <v>614</v>
      </c>
      <c r="C48" s="788"/>
      <c r="D48" s="788"/>
      <c r="E48" s="788"/>
      <c r="F48" s="788"/>
      <c r="G48" s="788"/>
      <c r="H48" s="788"/>
      <c r="I48" s="788"/>
      <c r="J48" s="788"/>
      <c r="K48" s="788"/>
      <c r="L48" s="788"/>
      <c r="M48" s="617"/>
      <c r="N48" s="105"/>
      <c r="O48" s="105"/>
      <c r="P48" s="105"/>
      <c r="Q48" s="105"/>
      <c r="R48" s="105"/>
      <c r="T48" s="37"/>
      <c r="U48" s="19"/>
      <c r="V48" s="38"/>
    </row>
    <row r="49" spans="2:22" s="28" customFormat="1" ht="40.9" customHeight="1">
      <c r="B49" s="788" t="s">
        <v>567</v>
      </c>
      <c r="C49" s="788"/>
      <c r="D49" s="788"/>
      <c r="E49" s="788"/>
      <c r="F49" s="788"/>
      <c r="G49" s="788"/>
      <c r="H49" s="788"/>
      <c r="I49" s="788"/>
      <c r="J49" s="788"/>
      <c r="K49" s="788"/>
      <c r="L49" s="788"/>
      <c r="M49" s="617"/>
      <c r="N49" s="105"/>
      <c r="O49" s="105"/>
      <c r="P49" s="105"/>
      <c r="Q49" s="105"/>
      <c r="R49" s="105"/>
      <c r="T49" s="37"/>
      <c r="U49" s="19"/>
      <c r="V49" s="38"/>
    </row>
    <row r="50" spans="2:22" s="28" customFormat="1" ht="18" customHeight="1">
      <c r="B50" s="788" t="s">
        <v>683</v>
      </c>
      <c r="C50" s="788"/>
      <c r="D50" s="788"/>
      <c r="E50" s="788"/>
      <c r="F50" s="788"/>
      <c r="G50" s="788"/>
      <c r="H50" s="788"/>
      <c r="I50" s="788"/>
      <c r="J50" s="788"/>
      <c r="K50" s="788"/>
      <c r="L50" s="788"/>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520</v>
      </c>
      <c r="D52" s="135" t="str">
        <f>IF($B29&lt;&gt;"",$B29,"")</f>
        <v>Residential</v>
      </c>
      <c r="E52" s="135" t="str">
        <f>IF($B30&lt;&gt;"",$B30,"")</f>
        <v>GS&lt;50 kW</v>
      </c>
      <c r="F52" s="135" t="str">
        <f>IF($B31&lt;&gt;"",$B31,"")</f>
        <v>GS&gt;50-4999kW</v>
      </c>
      <c r="G52" s="135" t="str">
        <f>IF($B32&lt;&gt;"",$B32,"")</f>
        <v>USL</v>
      </c>
      <c r="H52" s="135" t="str">
        <f>IF($B33&lt;&gt;"",$B33,"")</f>
        <v xml:space="preserve">Street Lighting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kWh</v>
      </c>
      <c r="H53" s="576" t="str">
        <f>D33</f>
        <v>kW</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0</v>
      </c>
      <c r="E69" s="156">
        <f>'5.  2015-2020 LRAM'!Z388</f>
        <v>0</v>
      </c>
      <c r="F69" s="156">
        <f>'5.  2015-2020 LRAM'!AA388</f>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7172.1287999999995</v>
      </c>
      <c r="E72" s="156">
        <f>'5.  2015-2020 LRAM'!Z572</f>
        <v>7490.3687999999993</v>
      </c>
      <c r="F72" s="156">
        <f>'5.  2015-2020 LRAM'!AA572</f>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14662.497599999999</v>
      </c>
      <c r="U72" s="152"/>
      <c r="V72" s="153"/>
    </row>
    <row r="73" spans="2:22" s="163" customFormat="1">
      <c r="B73" s="154" t="s">
        <v>226</v>
      </c>
      <c r="C73" s="155"/>
      <c r="D73" s="156">
        <f>-'5.  2015-2020 LRAM'!Y573</f>
        <v>-1863.576</v>
      </c>
      <c r="E73" s="156">
        <f>-'5.  2015-2020 LRAM'!Z573</f>
        <v>-969.74040000000002</v>
      </c>
      <c r="F73" s="156">
        <f>-'5.  2015-2020 LRAM'!AA573</f>
        <v>-620.87760000000003</v>
      </c>
      <c r="G73" s="156">
        <f>-'5.  2015-2020 LRAM'!AB573</f>
        <v>-6.7759999999999998</v>
      </c>
      <c r="H73" s="156">
        <f>-'5.  2015-2020 LRAM'!AC573</f>
        <v>-113.21380000000001</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-3574.1838000000002</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6232.3484287601586</v>
      </c>
      <c r="E75" s="156">
        <f>'5.  2015-2020 LRAM'!Z756</f>
        <v>9362.2179198646663</v>
      </c>
      <c r="F75" s="156">
        <f>'5.  2015-2020 LRAM'!AA756</f>
        <v>0</v>
      </c>
      <c r="G75" s="156">
        <f>'5.  2015-2020 LRAM'!AB756</f>
        <v>0</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15594.566348624825</v>
      </c>
      <c r="U75" s="152"/>
      <c r="V75" s="153"/>
    </row>
    <row r="76" spans="2:22" s="163" customFormat="1" ht="16.5" customHeight="1">
      <c r="B76" s="154" t="s">
        <v>228</v>
      </c>
      <c r="C76" s="155"/>
      <c r="D76" s="156">
        <f>-'5.  2015-2020 LRAM'!Y757</f>
        <v>-3555.3216000000002</v>
      </c>
      <c r="E76" s="156">
        <f>-'5.  2015-2020 LRAM'!Z757</f>
        <v>-14963.52</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-18518.8416</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c r="E78" s="156"/>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334.06928121412619</v>
      </c>
      <c r="E84" s="679">
        <f>'6.  Carrying Charges'!J162</f>
        <v>129.08365515038474</v>
      </c>
      <c r="F84" s="679">
        <f>'6.  Carrying Charges'!K162</f>
        <v>-29.165725259999995</v>
      </c>
      <c r="G84" s="679">
        <f>'6.  Carrying Charges'!L162</f>
        <v>-0.31830260000000005</v>
      </c>
      <c r="H84" s="679">
        <f>'6.  Carrying Charges'!M162</f>
        <v>-5.3182182550000023</v>
      </c>
      <c r="I84" s="679">
        <f>'6.  Carrying Charges'!N162</f>
        <v>0</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428.35069024951099</v>
      </c>
      <c r="U84" s="152"/>
      <c r="V84" s="153"/>
    </row>
    <row r="85" spans="2:22" s="163" customFormat="1" ht="21.75" customHeight="1">
      <c r="B85" s="623" t="s">
        <v>240</v>
      </c>
      <c r="C85" s="624"/>
      <c r="D85" s="623">
        <f>SUM(D54:D77)+D84</f>
        <v>8319.6489099742848</v>
      </c>
      <c r="E85" s="623">
        <f>SUM(E54:E77)+E84</f>
        <v>1048.4099750150503</v>
      </c>
      <c r="F85" s="623">
        <f>SUM(F54:F77)+F84</f>
        <v>-650.04332526000007</v>
      </c>
      <c r="G85" s="623">
        <f>SUM(G54:G77)+G84</f>
        <v>-7.0943025999999998</v>
      </c>
      <c r="H85" s="623">
        <f>SUM(H54:H77)+H84</f>
        <v>-118.53201825500001</v>
      </c>
      <c r="I85" s="623">
        <f t="shared" ref="I85:O85" si="2">SUM(I54:I77)+I84</f>
        <v>0</v>
      </c>
      <c r="J85" s="623">
        <f t="shared" si="2"/>
        <v>0</v>
      </c>
      <c r="K85" s="623">
        <f t="shared" si="2"/>
        <v>0</v>
      </c>
      <c r="L85" s="623">
        <f t="shared" si="2"/>
        <v>0</v>
      </c>
      <c r="M85" s="623">
        <f t="shared" si="2"/>
        <v>0</v>
      </c>
      <c r="N85" s="623">
        <f>SUM(N54:N77)+N84</f>
        <v>0</v>
      </c>
      <c r="O85" s="623">
        <f t="shared" si="2"/>
        <v>0</v>
      </c>
      <c r="P85" s="623">
        <f>SUM(P54:P77)+P84</f>
        <v>0</v>
      </c>
      <c r="Q85" s="623">
        <f>SUM(Q54:Q77)+Q84</f>
        <v>0</v>
      </c>
      <c r="R85" s="623">
        <f>SUM(R54:R77)+R84</f>
        <v>8592.3892388743334</v>
      </c>
      <c r="S85" s="623">
        <f>SUM(R54:R77)+S84</f>
        <v>8164.0385486248233</v>
      </c>
      <c r="U85" s="152"/>
      <c r="V85" s="153"/>
    </row>
    <row r="86" spans="2:22" ht="20.25" customHeight="1">
      <c r="B86" s="453" t="s">
        <v>539</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540</v>
      </c>
      <c r="F89" s="589"/>
    </row>
    <row r="90" spans="2:22" s="549" customFormat="1" ht="27.75" hidden="1" customHeight="1">
      <c r="B90" s="570" t="s">
        <v>560</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LRAM'!Y199:AL199)</f>
        <v>0</v>
      </c>
      <c r="H93" s="556">
        <f>SUM('5.  2015-2020 LRAM'!Y382:AL382)</f>
        <v>0</v>
      </c>
      <c r="I93" s="557">
        <f>SUM('5.  2015-2020 LRAM'!Y565:AL565)</f>
        <v>0</v>
      </c>
      <c r="J93" s="556">
        <f>SUM('5.  2015-2020 LRAM'!Y748:AL748)</f>
        <v>0</v>
      </c>
      <c r="K93" s="556">
        <f>SUM('5.  2015-2020 LRAM'!Y931:AL931)</f>
        <v>0</v>
      </c>
      <c r="L93" s="556">
        <f>SUM('5.  2015-2020 LRAM'!Y1114:AL1114)</f>
        <v>0</v>
      </c>
      <c r="M93" s="556">
        <f>SUM(C93:L93)</f>
        <v>0</v>
      </c>
      <c r="T93" s="197"/>
      <c r="U93" s="197"/>
    </row>
    <row r="94" spans="2:22" s="90" customFormat="1" ht="23.25" hidden="1" customHeight="1">
      <c r="B94" s="198">
        <v>2012</v>
      </c>
      <c r="C94" s="558"/>
      <c r="D94" s="557">
        <f>SUM('4.  2011-2014 LRAM'!Y260:AL260)</f>
        <v>0</v>
      </c>
      <c r="E94" s="556">
        <f>SUM('4.  2011-2014 LRAM'!Y389:AL389)</f>
        <v>0</v>
      </c>
      <c r="F94" s="557">
        <f>SUM('4.  2011-2014 LRAM'!Y518:AL518)</f>
        <v>0</v>
      </c>
      <c r="G94" s="557">
        <f>SUM('5.  2015-2020 LRAM'!Y200:AL200)</f>
        <v>0</v>
      </c>
      <c r="H94" s="556">
        <f>SUM('5.  2015-2020 LRAM'!Y383:AL383)</f>
        <v>0</v>
      </c>
      <c r="I94" s="557">
        <f>SUM('5.  2015-2020 LRAM'!Y566:AL566)</f>
        <v>0</v>
      </c>
      <c r="J94" s="556">
        <f>SUM('5.  2015-2020 LRAM'!Y749:AL749)</f>
        <v>0</v>
      </c>
      <c r="K94" s="556">
        <f>SUM('5.  2015-2020 LRAM'!Y932:AL932)</f>
        <v>0</v>
      </c>
      <c r="L94" s="556">
        <f>SUM('5.  2015-2020 LRAM'!Y1115:AL1115)</f>
        <v>0</v>
      </c>
      <c r="M94" s="556">
        <f>SUM(D94:L94)</f>
        <v>0</v>
      </c>
      <c r="T94" s="197"/>
      <c r="U94" s="197"/>
    </row>
    <row r="95" spans="2:22" s="90" customFormat="1" ht="23.25" hidden="1" customHeight="1">
      <c r="B95" s="198">
        <v>2013</v>
      </c>
      <c r="C95" s="559"/>
      <c r="D95" s="559"/>
      <c r="E95" s="557">
        <f>SUM('4.  2011-2014 LRAM'!Y390:AL390)</f>
        <v>0</v>
      </c>
      <c r="F95" s="557">
        <f>SUM('4.  2011-2014 LRAM'!Y519:AL519)</f>
        <v>0</v>
      </c>
      <c r="G95" s="557">
        <f>SUM('5.  2015-2020 LRAM'!Y201:AL201)</f>
        <v>0</v>
      </c>
      <c r="H95" s="556">
        <f>SUM('5.  2015-2020 LRAM'!Y384:AL384)</f>
        <v>0</v>
      </c>
      <c r="I95" s="557">
        <f>SUM('5.  2015-2020 LRAM'!Y567:AL567)</f>
        <v>0</v>
      </c>
      <c r="J95" s="556">
        <f>SUM('5.  2015-2020 LRAM'!Y750:AL750)</f>
        <v>0</v>
      </c>
      <c r="K95" s="556">
        <f>SUM('5.  2015-2020 LRAM'!Y933:AL933)</f>
        <v>0</v>
      </c>
      <c r="L95" s="556">
        <f>SUM('5.  2015-2020 LRAM'!Y1116:AL1116)</f>
        <v>0</v>
      </c>
      <c r="M95" s="556">
        <f>SUM(C95:L95)</f>
        <v>0</v>
      </c>
      <c r="T95" s="197"/>
      <c r="U95" s="197"/>
    </row>
    <row r="96" spans="2:22" s="90" customFormat="1" ht="23.25" hidden="1" customHeight="1">
      <c r="B96" s="198">
        <v>2014</v>
      </c>
      <c r="C96" s="559"/>
      <c r="D96" s="559"/>
      <c r="E96" s="559"/>
      <c r="F96" s="557">
        <f>SUM('4.  2011-2014 LRAM'!Y520:AL520)</f>
        <v>0</v>
      </c>
      <c r="G96" s="557">
        <f>SUM('5.  2015-2020 LRAM'!Y202:AL202)</f>
        <v>0</v>
      </c>
      <c r="H96" s="556">
        <f>SUM('5.  2015-2020 LRAM'!Y385:AL385)</f>
        <v>0</v>
      </c>
      <c r="I96" s="557">
        <f>SUM('5.  2015-2020 LRAM'!Y568:AL568)</f>
        <v>0</v>
      </c>
      <c r="J96" s="556">
        <f>SUM('5.  2015-2020 LRAM'!Y751:AL751)</f>
        <v>0</v>
      </c>
      <c r="K96" s="556">
        <f>SUM('5.  2015-2020 LRAM'!Y934:AL934)</f>
        <v>0</v>
      </c>
      <c r="L96" s="556">
        <f>SUM('5.  2015-2020 LRAM'!Y1117:AL1117)</f>
        <v>0</v>
      </c>
      <c r="M96" s="556">
        <f>SUM(F96:L96)</f>
        <v>0</v>
      </c>
      <c r="T96" s="197"/>
      <c r="U96" s="197"/>
    </row>
    <row r="97" spans="2:21" s="90" customFormat="1" ht="23.25" hidden="1" customHeight="1">
      <c r="B97" s="198">
        <v>2015</v>
      </c>
      <c r="C97" s="559"/>
      <c r="D97" s="559"/>
      <c r="E97" s="559"/>
      <c r="F97" s="559"/>
      <c r="G97" s="557">
        <f>SUM('5.  2015-2020 LRAM'!Y203:AL203)</f>
        <v>0</v>
      </c>
      <c r="H97" s="556">
        <f>SUM('5.  2015-2020 LRAM'!Y386:AL386)</f>
        <v>0</v>
      </c>
      <c r="I97" s="557">
        <f>SUM('5.  2015-2020 LRAM'!Y569:AL569)</f>
        <v>1297.1147999999998</v>
      </c>
      <c r="J97" s="556">
        <f>SUM('5.  2015-2020 LRAM'!Y752:AL752)</f>
        <v>1323.4576000000002</v>
      </c>
      <c r="K97" s="556">
        <f>SUM('5.  2015-2020 LRAM'!Y935:AL935)</f>
        <v>1010.7592999999999</v>
      </c>
      <c r="L97" s="556">
        <f>SUM('5.  2015-2020 LRAM'!Y1118:AL1118)</f>
        <v>0</v>
      </c>
      <c r="M97" s="556">
        <f>SUM(G97:L97)</f>
        <v>3631.3316999999997</v>
      </c>
      <c r="T97" s="197"/>
      <c r="U97" s="197"/>
    </row>
    <row r="98" spans="2:21" s="90" customFormat="1" ht="23.25" hidden="1" customHeight="1">
      <c r="B98" s="198">
        <v>2016</v>
      </c>
      <c r="C98" s="559"/>
      <c r="D98" s="559"/>
      <c r="E98" s="559"/>
      <c r="F98" s="559"/>
      <c r="G98" s="559"/>
      <c r="H98" s="556">
        <f>SUM('5.  2015-2020 LRAM'!Y387:AL387)</f>
        <v>0</v>
      </c>
      <c r="I98" s="557">
        <f>SUM('5.  2015-2020 LRAM'!Y570:AL570)</f>
        <v>8747.9215999999997</v>
      </c>
      <c r="J98" s="556">
        <f>SUM('5.  2015-2020 LRAM'!Y753:AL753)</f>
        <v>9654.1856000000007</v>
      </c>
      <c r="K98" s="556">
        <f>SUM('5.  2015-2020 LRAM'!Y936:AL936)</f>
        <v>8673.4626000000007</v>
      </c>
      <c r="L98" s="556">
        <f>SUM('5.  2015-2020 LRAM'!Y1119:AL1119)</f>
        <v>0</v>
      </c>
      <c r="M98" s="556">
        <f>SUM(H98:L98)</f>
        <v>27075.569799999997</v>
      </c>
      <c r="T98" s="197"/>
      <c r="U98" s="197"/>
    </row>
    <row r="99" spans="2:21" s="90" customFormat="1" ht="23.25" hidden="1" customHeight="1">
      <c r="B99" s="198">
        <v>2017</v>
      </c>
      <c r="C99" s="559"/>
      <c r="D99" s="559"/>
      <c r="E99" s="559"/>
      <c r="F99" s="559"/>
      <c r="G99" s="559"/>
      <c r="H99" s="559"/>
      <c r="I99" s="556">
        <f>SUM('5.  2015-2020 LRAM'!Y571:AL571)</f>
        <v>4617.4611999999997</v>
      </c>
      <c r="J99" s="556">
        <f>SUM('5.  2015-2020 LRAM'!Y754:AL754)</f>
        <v>3533.8031999999998</v>
      </c>
      <c r="K99" s="556">
        <f>SUM('5.  2015-2020 LRAM'!Y937:AL937)</f>
        <v>2177.0659000000001</v>
      </c>
      <c r="L99" s="556">
        <f>SUM('5.  2015-2020 LRAM'!Y1120:AL1120)</f>
        <v>0</v>
      </c>
      <c r="M99" s="556">
        <f>SUM(I99:L99)</f>
        <v>10328.3303</v>
      </c>
      <c r="T99" s="197"/>
      <c r="U99" s="197"/>
    </row>
    <row r="100" spans="2:21" s="90" customFormat="1" ht="23.25" hidden="1" customHeight="1">
      <c r="B100" s="198">
        <v>2018</v>
      </c>
      <c r="C100" s="559"/>
      <c r="D100" s="559"/>
      <c r="E100" s="559"/>
      <c r="F100" s="559"/>
      <c r="G100" s="559"/>
      <c r="H100" s="559"/>
      <c r="I100" s="559"/>
      <c r="J100" s="556">
        <f>SUM('5.  2015-2020 LRAM'!Y755:AL755)</f>
        <v>1083.1199486248249</v>
      </c>
      <c r="K100" s="556">
        <f>SUM('5.  2015-2020 LRAM'!Y938:AL938)</f>
        <v>774.39455174200077</v>
      </c>
      <c r="L100" s="556">
        <f>SUM('5.  2015-2020 LRAM'!Y1121:AL1121)</f>
        <v>0</v>
      </c>
      <c r="M100" s="556">
        <f>SUM(J100:L100)</f>
        <v>1857.5145003668258</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522</v>
      </c>
      <c r="C103" s="555">
        <f>C93</f>
        <v>0</v>
      </c>
      <c r="D103" s="556">
        <f>D93+D94</f>
        <v>0</v>
      </c>
      <c r="E103" s="556">
        <f>E93+E94+E95</f>
        <v>0</v>
      </c>
      <c r="F103" s="556">
        <f>F93+F94+F95+F96</f>
        <v>0</v>
      </c>
      <c r="G103" s="556">
        <f>G93+G94+G95+G96+G97</f>
        <v>0</v>
      </c>
      <c r="H103" s="556">
        <f>H93+H94+H95+H96+H97+H98</f>
        <v>0</v>
      </c>
      <c r="I103" s="556">
        <f>I93+I94+I95+I96+I97+I98+I99</f>
        <v>14662.497599999999</v>
      </c>
      <c r="J103" s="556">
        <f>J93+J94+J95+J96+J97+J98+J99+J100</f>
        <v>15594.566348624825</v>
      </c>
      <c r="K103" s="556">
        <f>K93+K94+K95+K96+K97+K98+K99+K100+K101</f>
        <v>12635.682351742002</v>
      </c>
      <c r="L103" s="556">
        <f>SUM(L93:L102)</f>
        <v>0</v>
      </c>
      <c r="M103" s="556">
        <f>SUM(M93:M102)</f>
        <v>42892.746300366824</v>
      </c>
      <c r="T103" s="199"/>
      <c r="U103" s="199"/>
    </row>
    <row r="104" spans="2:21" s="27" customFormat="1" ht="24.75" hidden="1" customHeight="1">
      <c r="B104" s="572" t="s">
        <v>521</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LRAM'!AM573</f>
        <v>3574.1838000000002</v>
      </c>
      <c r="J104" s="554">
        <f>'5.  2015-2020 LRAM'!AM757</f>
        <v>18518.8416</v>
      </c>
      <c r="K104" s="554">
        <f>'5.  2015-2020 LRAM'!AM941</f>
        <v>0</v>
      </c>
      <c r="L104" s="554">
        <f>'5.  2015-2020 LRAM'!AM1125</f>
        <v>0</v>
      </c>
      <c r="M104" s="556">
        <f>SUM(C104:L104)</f>
        <v>22093.025399999999</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0</v>
      </c>
      <c r="I105" s="554">
        <f>'6.  Carrying Charges'!W117</f>
        <v>65.143843574999991</v>
      </c>
      <c r="J105" s="554">
        <f>'6.  Carrying Charges'!W132</f>
        <v>244.86392386916791</v>
      </c>
      <c r="K105" s="554">
        <f>'6.  Carrying Charges'!W147</f>
        <v>428.35069024951071</v>
      </c>
      <c r="L105" s="554">
        <f>'6.  Carrying Charges'!W162</f>
        <v>428.35069024951071</v>
      </c>
      <c r="M105" s="556">
        <f>SUM(C105:L105)</f>
        <v>1166.7091479431892</v>
      </c>
    </row>
    <row r="106" spans="2:21" ht="23.25" hidden="1" customHeight="1">
      <c r="B106" s="571" t="s">
        <v>26</v>
      </c>
      <c r="C106" s="554">
        <f>C103-C104+C105</f>
        <v>0</v>
      </c>
      <c r="D106" s="554">
        <f t="shared" ref="D106:J106" si="3">D103-D104+D105</f>
        <v>0</v>
      </c>
      <c r="E106" s="554">
        <f t="shared" si="3"/>
        <v>0</v>
      </c>
      <c r="F106" s="554">
        <f t="shared" si="3"/>
        <v>0</v>
      </c>
      <c r="G106" s="554">
        <f t="shared" si="3"/>
        <v>0</v>
      </c>
      <c r="H106" s="554">
        <f t="shared" si="3"/>
        <v>0</v>
      </c>
      <c r="I106" s="554">
        <f t="shared" si="3"/>
        <v>11153.457643574999</v>
      </c>
      <c r="J106" s="554">
        <f t="shared" si="3"/>
        <v>-2679.4113275060067</v>
      </c>
      <c r="K106" s="554">
        <f>K103-K104+K105</f>
        <v>13064.033041991512</v>
      </c>
      <c r="L106" s="554">
        <f>L103-L104+L105</f>
        <v>428.35069024951071</v>
      </c>
      <c r="M106" s="554">
        <f>M103-M104+M105</f>
        <v>21966.430048310016</v>
      </c>
    </row>
    <row r="107" spans="2:21" hidden="1"/>
    <row r="108" spans="2:21">
      <c r="B108" s="589" t="s">
        <v>529</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zoomScale="80" zoomScaleNormal="80" workbookViewId="0">
      <selection activeCell="D53" sqref="D53"/>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407</v>
      </c>
    </row>
    <row r="16" spans="2:3" ht="27" customHeight="1" thickBot="1">
      <c r="C16" s="569" t="s">
        <v>554</v>
      </c>
    </row>
    <row r="19" spans="2:8" ht="15.75">
      <c r="B19" s="537" t="s">
        <v>619</v>
      </c>
    </row>
    <row r="20" spans="2:8" ht="13.5" customHeight="1"/>
    <row r="21" spans="2:8" ht="40.9" customHeight="1">
      <c r="B21" s="788" t="s">
        <v>682</v>
      </c>
      <c r="C21" s="788"/>
      <c r="D21" s="788"/>
      <c r="E21" s="788"/>
      <c r="F21" s="788"/>
      <c r="G21" s="788"/>
      <c r="H21" s="788"/>
    </row>
    <row r="23" spans="2:8" s="609" customFormat="1" ht="15.75">
      <c r="B23" s="619" t="s">
        <v>549</v>
      </c>
      <c r="C23" s="619" t="s">
        <v>564</v>
      </c>
      <c r="D23" s="619" t="s">
        <v>548</v>
      </c>
      <c r="E23" s="797" t="s">
        <v>34</v>
      </c>
      <c r="F23" s="798"/>
      <c r="G23" s="797" t="s">
        <v>547</v>
      </c>
      <c r="H23" s="798"/>
    </row>
    <row r="24" spans="2:8">
      <c r="B24" s="608">
        <v>1</v>
      </c>
      <c r="C24" s="644"/>
      <c r="D24" s="607"/>
      <c r="E24" s="793"/>
      <c r="F24" s="794"/>
      <c r="G24" s="795"/>
      <c r="H24" s="796"/>
    </row>
    <row r="25" spans="2:8">
      <c r="B25" s="608">
        <v>2</v>
      </c>
      <c r="C25" s="644"/>
      <c r="D25" s="607"/>
      <c r="E25" s="793"/>
      <c r="F25" s="794"/>
      <c r="G25" s="795"/>
      <c r="H25" s="796"/>
    </row>
    <row r="26" spans="2:8">
      <c r="B26" s="608">
        <v>3</v>
      </c>
      <c r="C26" s="644"/>
      <c r="D26" s="607"/>
      <c r="E26" s="793"/>
      <c r="F26" s="794"/>
      <c r="G26" s="795"/>
      <c r="H26" s="796"/>
    </row>
    <row r="27" spans="2:8">
      <c r="B27" s="608">
        <v>4</v>
      </c>
      <c r="C27" s="644"/>
      <c r="D27" s="607"/>
      <c r="E27" s="793"/>
      <c r="F27" s="794"/>
      <c r="G27" s="795"/>
      <c r="H27" s="796"/>
    </row>
    <row r="28" spans="2:8">
      <c r="B28" s="608">
        <v>5</v>
      </c>
      <c r="C28" s="644"/>
      <c r="D28" s="607"/>
      <c r="E28" s="793"/>
      <c r="F28" s="794"/>
      <c r="G28" s="795"/>
      <c r="H28" s="796"/>
    </row>
    <row r="29" spans="2:8">
      <c r="B29" s="608">
        <v>6</v>
      </c>
      <c r="C29" s="644"/>
      <c r="D29" s="607"/>
      <c r="E29" s="793"/>
      <c r="F29" s="794"/>
      <c r="G29" s="795"/>
      <c r="H29" s="796"/>
    </row>
    <row r="30" spans="2:8">
      <c r="B30" s="608">
        <v>7</v>
      </c>
      <c r="C30" s="644"/>
      <c r="D30" s="607"/>
      <c r="E30" s="793"/>
      <c r="F30" s="794"/>
      <c r="G30" s="795"/>
      <c r="H30" s="796"/>
    </row>
    <row r="31" spans="2:8">
      <c r="B31" s="608">
        <v>8</v>
      </c>
      <c r="C31" s="644"/>
      <c r="D31" s="607"/>
      <c r="E31" s="793"/>
      <c r="F31" s="794"/>
      <c r="G31" s="795"/>
      <c r="H31" s="796"/>
    </row>
    <row r="32" spans="2:8">
      <c r="B32" s="608">
        <v>9</v>
      </c>
      <c r="C32" s="644"/>
      <c r="D32" s="607"/>
      <c r="E32" s="793"/>
      <c r="F32" s="794"/>
      <c r="G32" s="795"/>
      <c r="H32" s="796"/>
    </row>
    <row r="33" spans="2:8">
      <c r="B33" s="608">
        <v>10</v>
      </c>
      <c r="C33" s="644"/>
      <c r="D33" s="607"/>
      <c r="E33" s="793"/>
      <c r="F33" s="794"/>
      <c r="G33" s="795"/>
      <c r="H33" s="796"/>
    </row>
    <row r="34" spans="2:8">
      <c r="B34" s="608" t="s">
        <v>481</v>
      </c>
      <c r="C34" s="644"/>
      <c r="D34" s="607"/>
      <c r="E34" s="793"/>
      <c r="F34" s="794"/>
      <c r="G34" s="795"/>
      <c r="H34" s="796"/>
    </row>
    <row r="36" spans="2:8" ht="30.75" customHeight="1">
      <c r="B36" s="537" t="s">
        <v>615</v>
      </c>
    </row>
    <row r="37" spans="2:8" ht="23.25" customHeight="1">
      <c r="B37" s="568" t="s">
        <v>620</v>
      </c>
      <c r="C37" s="605"/>
      <c r="D37" s="605"/>
      <c r="E37" s="605"/>
      <c r="F37" s="605"/>
      <c r="G37" s="605"/>
      <c r="H37" s="605"/>
    </row>
    <row r="39" spans="2:8" s="90" customFormat="1" ht="15.75">
      <c r="B39" s="619" t="s">
        <v>549</v>
      </c>
      <c r="C39" s="619" t="s">
        <v>564</v>
      </c>
      <c r="D39" s="619" t="s">
        <v>548</v>
      </c>
      <c r="E39" s="797" t="s">
        <v>34</v>
      </c>
      <c r="F39" s="798"/>
      <c r="G39" s="797" t="s">
        <v>547</v>
      </c>
      <c r="H39" s="798"/>
    </row>
    <row r="40" spans="2:8">
      <c r="B40" s="608">
        <v>1</v>
      </c>
      <c r="C40" s="644"/>
      <c r="D40" s="607"/>
      <c r="E40" s="793"/>
      <c r="F40" s="794"/>
      <c r="G40" s="795"/>
      <c r="H40" s="796"/>
    </row>
    <row r="41" spans="2:8">
      <c r="B41" s="608">
        <v>2</v>
      </c>
      <c r="C41" s="644"/>
      <c r="D41" s="607"/>
      <c r="E41" s="793"/>
      <c r="F41" s="794"/>
      <c r="G41" s="795"/>
      <c r="H41" s="796"/>
    </row>
    <row r="42" spans="2:8">
      <c r="B42" s="608">
        <v>3</v>
      </c>
      <c r="C42" s="644"/>
      <c r="D42" s="607"/>
      <c r="E42" s="793"/>
      <c r="F42" s="794"/>
      <c r="G42" s="795"/>
      <c r="H42" s="796"/>
    </row>
    <row r="43" spans="2:8">
      <c r="B43" s="608">
        <v>4</v>
      </c>
      <c r="C43" s="644"/>
      <c r="D43" s="607"/>
      <c r="E43" s="793"/>
      <c r="F43" s="794"/>
      <c r="G43" s="795"/>
      <c r="H43" s="796"/>
    </row>
    <row r="44" spans="2:8">
      <c r="B44" s="608">
        <v>5</v>
      </c>
      <c r="C44" s="644"/>
      <c r="D44" s="607"/>
      <c r="E44" s="793"/>
      <c r="F44" s="794"/>
      <c r="G44" s="795"/>
      <c r="H44" s="796"/>
    </row>
    <row r="45" spans="2:8">
      <c r="B45" s="608">
        <v>6</v>
      </c>
      <c r="C45" s="644"/>
      <c r="D45" s="607"/>
      <c r="E45" s="793"/>
      <c r="F45" s="794"/>
      <c r="G45" s="795"/>
      <c r="H45" s="796"/>
    </row>
    <row r="46" spans="2:8">
      <c r="B46" s="608">
        <v>7</v>
      </c>
      <c r="C46" s="644"/>
      <c r="D46" s="607"/>
      <c r="E46" s="793"/>
      <c r="F46" s="794"/>
      <c r="G46" s="795"/>
      <c r="H46" s="796"/>
    </row>
    <row r="47" spans="2:8">
      <c r="B47" s="608">
        <v>8</v>
      </c>
      <c r="C47" s="644"/>
      <c r="D47" s="607"/>
      <c r="E47" s="793"/>
      <c r="F47" s="794"/>
      <c r="G47" s="795"/>
      <c r="H47" s="796"/>
    </row>
    <row r="48" spans="2:8">
      <c r="B48" s="608">
        <v>9</v>
      </c>
      <c r="C48" s="644"/>
      <c r="D48" s="607"/>
      <c r="E48" s="793"/>
      <c r="F48" s="794"/>
      <c r="G48" s="795"/>
      <c r="H48" s="796"/>
    </row>
    <row r="49" spans="2:8">
      <c r="B49" s="608">
        <v>10</v>
      </c>
      <c r="C49" s="644"/>
      <c r="D49" s="607"/>
      <c r="E49" s="793"/>
      <c r="F49" s="794"/>
      <c r="G49" s="795"/>
      <c r="H49" s="796"/>
    </row>
    <row r="50" spans="2:8">
      <c r="B50" s="608" t="s">
        <v>481</v>
      </c>
      <c r="C50" s="644"/>
      <c r="D50" s="607"/>
      <c r="E50" s="793"/>
      <c r="F50" s="794"/>
      <c r="G50" s="795"/>
      <c r="H50" s="79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9" zoomScale="80" zoomScaleNormal="80" workbookViewId="0">
      <selection activeCell="C15" sqref="C1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407</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554</v>
      </c>
      <c r="P7" s="105"/>
      <c r="Q7" s="105"/>
    </row>
    <row r="8" spans="2:17" s="104" customFormat="1" ht="30" customHeight="1">
      <c r="D8" s="574"/>
      <c r="P8" s="105"/>
      <c r="Q8" s="105"/>
    </row>
    <row r="9" spans="2:17" s="2" customFormat="1" ht="24.75" customHeight="1">
      <c r="B9" s="118" t="s">
        <v>412</v>
      </c>
      <c r="C9" s="17"/>
      <c r="D9" s="455">
        <v>2018</v>
      </c>
    </row>
    <row r="10" spans="2:17" s="17" customFormat="1" ht="16.5" customHeight="1"/>
    <row r="11" spans="2:17" s="17" customFormat="1" ht="36.75" customHeight="1">
      <c r="B11" s="799" t="s">
        <v>566</v>
      </c>
      <c r="C11" s="799"/>
      <c r="D11" s="799"/>
      <c r="E11" s="799"/>
      <c r="F11" s="799"/>
      <c r="G11" s="799"/>
      <c r="H11" s="799"/>
      <c r="I11" s="799"/>
      <c r="J11" s="799"/>
      <c r="K11" s="799"/>
      <c r="L11" s="799"/>
      <c r="M11" s="799"/>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GS&gt;50-4999kW</v>
      </c>
      <c r="G13" s="243" t="str">
        <f>'1.  LRAMVA Summary'!G52</f>
        <v>USL</v>
      </c>
      <c r="H13" s="243" t="str">
        <f>'1.  LRAMVA Summary'!H52</f>
        <v xml:space="preserve">Street Lighting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kWh</v>
      </c>
      <c r="H14" s="579" t="str">
        <f>'1.  LRAMVA Summary'!H53</f>
        <v>kW</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1405902</v>
      </c>
      <c r="D15" s="451">
        <v>555519</v>
      </c>
      <c r="E15" s="451">
        <v>850200</v>
      </c>
      <c r="F15" s="451">
        <v>183</v>
      </c>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452</v>
      </c>
      <c r="C18" s="192"/>
      <c r="D18" s="192">
        <f t="shared" ref="D18:E18" si="0">IF(D14="kw",HLOOKUP(D14,D14:D16,3,FALSE),HLOOKUP(D14,D14:D16,2,FALSE))</f>
        <v>555519</v>
      </c>
      <c r="E18" s="192">
        <f t="shared" si="0"/>
        <v>850200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36" customHeight="1">
      <c r="B20" s="460" t="s">
        <v>676</v>
      </c>
      <c r="C20" s="453"/>
      <c r="D20" s="454"/>
    </row>
    <row r="21" spans="2:17" s="438" customFormat="1" ht="21" customHeight="1">
      <c r="B21" s="460" t="s">
        <v>367</v>
      </c>
      <c r="C21" s="453" t="s">
        <v>740</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413</v>
      </c>
      <c r="C24" s="118"/>
      <c r="D24" s="455">
        <v>2014</v>
      </c>
    </row>
    <row r="25" spans="2:17" s="2" customFormat="1" ht="15.75" customHeight="1">
      <c r="D25" s="20"/>
    </row>
    <row r="26" spans="2:17" s="2" customFormat="1" ht="42" customHeight="1">
      <c r="B26" s="799" t="s">
        <v>565</v>
      </c>
      <c r="C26" s="799"/>
      <c r="D26" s="799"/>
      <c r="E26" s="799"/>
      <c r="F26" s="799"/>
      <c r="G26" s="799"/>
      <c r="H26" s="799"/>
      <c r="I26" s="799"/>
      <c r="J26" s="799"/>
      <c r="K26" s="799"/>
      <c r="L26" s="799"/>
      <c r="M26" s="799"/>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GS&gt;50-4999kW</v>
      </c>
      <c r="G28" s="243" t="str">
        <f>'1.  LRAMVA Summary'!G52</f>
        <v>USL</v>
      </c>
      <c r="H28" s="243" t="str">
        <f>'1.  LRAMVA Summary'!H52</f>
        <v xml:space="preserve">Street Lighting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kWh</v>
      </c>
      <c r="H29" s="579" t="str">
        <f>'1.  LRAMVA Summary'!H53</f>
        <v>kW</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388472</v>
      </c>
      <c r="D30" s="462">
        <v>258830</v>
      </c>
      <c r="E30" s="462">
        <v>65523</v>
      </c>
      <c r="F30" s="462">
        <v>57775</v>
      </c>
      <c r="G30" s="462">
        <v>1232</v>
      </c>
      <c r="H30" s="462">
        <v>5112</v>
      </c>
      <c r="I30" s="462"/>
      <c r="J30" s="462"/>
      <c r="K30" s="462"/>
      <c r="L30" s="462"/>
      <c r="M30" s="462"/>
      <c r="N30" s="462"/>
      <c r="O30" s="462"/>
      <c r="P30" s="462"/>
      <c r="Q30" s="452"/>
    </row>
    <row r="31" spans="2:17" s="463" customFormat="1" ht="15" customHeight="1">
      <c r="B31" s="461" t="s">
        <v>28</v>
      </c>
      <c r="C31" s="626">
        <f>SUM(D31:Q31)</f>
        <v>182</v>
      </c>
      <c r="D31" s="450"/>
      <c r="E31" s="450"/>
      <c r="F31" s="450">
        <v>168</v>
      </c>
      <c r="G31" s="450"/>
      <c r="H31" s="450">
        <v>14</v>
      </c>
      <c r="I31" s="450"/>
      <c r="J31" s="450"/>
      <c r="K31" s="452"/>
      <c r="L31" s="452"/>
      <c r="M31" s="452"/>
      <c r="N31" s="452"/>
      <c r="O31" s="452"/>
      <c r="P31" s="452"/>
      <c r="Q31" s="452"/>
    </row>
    <row r="32" spans="2:17" s="17" customFormat="1" ht="15.75" customHeight="1"/>
    <row r="33" spans="2:32" s="25" customFormat="1" ht="15.75" customHeight="1">
      <c r="B33" s="191" t="s">
        <v>452</v>
      </c>
      <c r="C33" s="192"/>
      <c r="D33" s="192">
        <f>IF(D29="kw",HLOOKUP(D29,D29:D31,3,FALSE),HLOOKUP(D29,D29:D31,2,FALSE))</f>
        <v>258830</v>
      </c>
      <c r="E33" s="192">
        <f>IF(E29="kw",HLOOKUP(E29,E29:E31,3,FALSE),HLOOKUP(E29,E29:E31,2,FALSE))</f>
        <v>65523</v>
      </c>
      <c r="F33" s="192">
        <f>IF(F29="kw",HLOOKUP(F29,F29:F31,3,FALSE),HLOOKUP(F29,F29:F31,2,FALSE))</f>
        <v>168</v>
      </c>
      <c r="G33" s="192">
        <f>IF(G29="kw",HLOOKUP(G29,G29:G31,3,FALSE),HLOOKUP(G29,G29:G31,2,FALSE))</f>
        <v>1232</v>
      </c>
      <c r="H33" s="192">
        <f t="shared" ref="H33:Q33" si="2">IF(H29="kw",HLOOKUP(H29,H29:H31,3,FALSE),HLOOKUP(H29,H29:H31,2,FALSE))</f>
        <v>14</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676</v>
      </c>
      <c r="C35" s="453"/>
      <c r="D35" s="454"/>
      <c r="E35" s="93"/>
      <c r="F35" s="93"/>
      <c r="G35" s="93"/>
      <c r="H35" s="93"/>
      <c r="I35" s="93"/>
      <c r="J35" s="93"/>
      <c r="K35" s="93"/>
      <c r="L35" s="93"/>
      <c r="M35" s="93"/>
      <c r="N35" s="93"/>
      <c r="O35" s="93"/>
      <c r="P35" s="93"/>
      <c r="Q35" s="93"/>
    </row>
    <row r="36" spans="2:32" s="438" customFormat="1" ht="21" customHeight="1">
      <c r="B36" s="460" t="s">
        <v>367</v>
      </c>
      <c r="C36" s="453" t="s">
        <v>414</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454</v>
      </c>
      <c r="C39" s="35"/>
      <c r="D39" s="34"/>
      <c r="E39" s="39"/>
      <c r="F39" s="40"/>
    </row>
    <row r="40" spans="2:32" s="70" customFormat="1" ht="39" customHeight="1">
      <c r="B40" s="799" t="s">
        <v>613</v>
      </c>
      <c r="C40" s="799"/>
      <c r="D40" s="799"/>
      <c r="E40" s="799"/>
      <c r="F40" s="799"/>
      <c r="G40" s="799"/>
      <c r="H40" s="799"/>
      <c r="I40" s="799"/>
      <c r="J40" s="799"/>
      <c r="K40" s="799"/>
      <c r="L40" s="799"/>
      <c r="M40" s="799"/>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610</v>
      </c>
      <c r="D42" s="243" t="str">
        <f>'1.  LRAMVA Summary'!D52</f>
        <v>Residential</v>
      </c>
      <c r="E42" s="243" t="str">
        <f>'1.  LRAMVA Summary'!E52</f>
        <v>GS&lt;50 kW</v>
      </c>
      <c r="F42" s="243" t="str">
        <f>'1.  LRAMVA Summary'!F52</f>
        <v>GS&gt;50-4999kW</v>
      </c>
      <c r="G42" s="243" t="str">
        <f>'1.  LRAMVA Summary'!G52</f>
        <v>USL</v>
      </c>
      <c r="H42" s="243" t="str">
        <f>'1.  LRAMVA Summary'!H52</f>
        <v xml:space="preserve">Street Lighting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kWh</v>
      </c>
      <c r="H43" s="583" t="str">
        <f>'1.  LRAMVA Summary'!H53</f>
        <v>kW</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2014</v>
      </c>
      <c r="D50" s="190">
        <f t="shared" ref="D50:I50" si="9">IF(ISBLANK($C$50),0,IF($C$50=$D$9,HLOOKUP(D43,D14:D18,5,FALSE),HLOOKUP(D43,D29:D33,5,FALSE)))</f>
        <v>258830</v>
      </c>
      <c r="E50" s="190">
        <f t="shared" si="9"/>
        <v>65523</v>
      </c>
      <c r="F50" s="190">
        <f t="shared" si="9"/>
        <v>168</v>
      </c>
      <c r="G50" s="190">
        <f t="shared" si="9"/>
        <v>1232</v>
      </c>
      <c r="H50" s="190">
        <f t="shared" si="9"/>
        <v>14</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v>2018</v>
      </c>
      <c r="D51" s="190">
        <f t="shared" ref="D51:Q51" si="11">IF(ISBLANK($C$51),0,IF($C$51=$D$9,HLOOKUP(D43,D14:D18,5,FALSE),HLOOKUP(D43,D29:D33,5,FALSE)))</f>
        <v>555519</v>
      </c>
      <c r="E51" s="190">
        <f t="shared" si="11"/>
        <v>850200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539</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80" zoomScaleNormal="80" workbookViewId="0">
      <pane ySplit="14" topLeftCell="A15" activePane="bottomLeft" state="frozen"/>
      <selection pane="bottomLeft" activeCell="V122" sqref="V122"/>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05" t="s">
        <v>171</v>
      </c>
      <c r="C4" s="85" t="s">
        <v>175</v>
      </c>
      <c r="D4" s="85"/>
      <c r="E4" s="49"/>
    </row>
    <row r="5" spans="1:26" s="18" customFormat="1" ht="26.25" hidden="1" customHeight="1" outlineLevel="1" thickBot="1">
      <c r="A5" s="4"/>
      <c r="B5" s="805"/>
      <c r="C5" s="86" t="s">
        <v>172</v>
      </c>
      <c r="D5" s="86"/>
      <c r="E5" s="49"/>
    </row>
    <row r="6" spans="1:26" ht="26.25" hidden="1" customHeight="1" outlineLevel="1" thickBot="1">
      <c r="B6" s="805"/>
      <c r="C6" s="808" t="s">
        <v>554</v>
      </c>
      <c r="D6" s="809"/>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530</v>
      </c>
      <c r="C8" s="594" t="s">
        <v>483</v>
      </c>
      <c r="D8" s="593"/>
      <c r="M8" s="6"/>
      <c r="N8" s="6"/>
      <c r="O8" s="6"/>
      <c r="P8" s="6"/>
      <c r="Q8" s="6"/>
      <c r="R8" s="6"/>
      <c r="S8" s="6"/>
      <c r="T8" s="6"/>
      <c r="U8" s="6"/>
      <c r="V8" s="6"/>
      <c r="W8" s="6"/>
      <c r="X8" s="6"/>
      <c r="Y8" s="6"/>
      <c r="Z8" s="6"/>
    </row>
    <row r="9" spans="1:26" s="18" customFormat="1" ht="19.5" hidden="1" customHeight="1" outlineLevel="1">
      <c r="A9" s="4"/>
      <c r="B9" s="540"/>
      <c r="C9" s="594" t="s">
        <v>531</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484</v>
      </c>
      <c r="O11" s="552"/>
    </row>
    <row r="12" spans="1:26" ht="58.5" customHeight="1">
      <c r="B12" s="803" t="s">
        <v>621</v>
      </c>
      <c r="C12" s="803"/>
      <c r="D12" s="803"/>
      <c r="E12" s="803"/>
      <c r="F12" s="803"/>
      <c r="G12" s="803"/>
      <c r="H12" s="803"/>
      <c r="I12" s="803"/>
      <c r="J12" s="803"/>
      <c r="K12" s="803"/>
      <c r="L12" s="803"/>
      <c r="M12" s="803"/>
      <c r="N12" s="803"/>
      <c r="O12" s="80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568</v>
      </c>
      <c r="E14" s="472" t="s">
        <v>732</v>
      </c>
      <c r="F14" s="472" t="s">
        <v>733</v>
      </c>
      <c r="G14" s="472" t="s">
        <v>734</v>
      </c>
      <c r="H14" s="472" t="s">
        <v>735</v>
      </c>
      <c r="I14" s="472" t="s">
        <v>736</v>
      </c>
      <c r="J14" s="472" t="s">
        <v>737</v>
      </c>
      <c r="K14" s="472" t="s">
        <v>738</v>
      </c>
      <c r="L14" s="472" t="s">
        <v>739</v>
      </c>
      <c r="M14" s="472" t="s">
        <v>569</v>
      </c>
      <c r="N14" s="472" t="s">
        <v>570</v>
      </c>
      <c r="O14" s="472" t="s">
        <v>571</v>
      </c>
      <c r="P14" s="7"/>
    </row>
    <row r="15" spans="1:26" s="7" customFormat="1" ht="18.75" customHeight="1">
      <c r="B15" s="473" t="s">
        <v>188</v>
      </c>
      <c r="C15" s="806"/>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562</v>
      </c>
      <c r="C16" s="801"/>
      <c r="D16" s="477"/>
      <c r="E16" s="477"/>
      <c r="F16" s="477"/>
      <c r="G16" s="477"/>
      <c r="H16" s="477"/>
      <c r="I16" s="477"/>
      <c r="J16" s="477"/>
      <c r="K16" s="477"/>
      <c r="L16" s="477"/>
      <c r="M16" s="477"/>
      <c r="N16" s="477"/>
      <c r="O16" s="478"/>
    </row>
    <row r="17" spans="1:15" s="111" customFormat="1" ht="17.25" customHeight="1">
      <c r="B17" s="479" t="s">
        <v>563</v>
      </c>
      <c r="C17" s="807"/>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800" t="str">
        <f>'2. LRAMVA Threshold'!D43</f>
        <v>kWh</v>
      </c>
      <c r="D18" s="46"/>
      <c r="E18" s="46">
        <v>1.26E-2</v>
      </c>
      <c r="F18" s="46">
        <v>1.2699999999999999E-2</v>
      </c>
      <c r="G18" s="46">
        <v>1.2800000000000001E-2</v>
      </c>
      <c r="H18" s="46">
        <v>1.3599999999999999E-2</v>
      </c>
      <c r="I18" s="46">
        <v>1.38E-2</v>
      </c>
      <c r="J18" s="46">
        <v>1.06E-2</v>
      </c>
      <c r="K18" s="46">
        <v>7.1999999999999998E-3</v>
      </c>
      <c r="L18" s="46">
        <v>6.4000000000000003E-3</v>
      </c>
      <c r="M18" s="46">
        <v>3.2000000000000002E-3</v>
      </c>
      <c r="N18" s="46"/>
      <c r="O18" s="69"/>
    </row>
    <row r="19" spans="1:15" s="7" customFormat="1" ht="15" customHeight="1" outlineLevel="1">
      <c r="B19" s="536" t="s">
        <v>514</v>
      </c>
      <c r="C19" s="801"/>
      <c r="D19" s="46"/>
      <c r="E19" s="46"/>
      <c r="F19" s="46"/>
      <c r="G19" s="46"/>
      <c r="H19" s="46"/>
      <c r="I19" s="46"/>
      <c r="J19" s="46"/>
      <c r="K19" s="46"/>
      <c r="L19" s="46"/>
      <c r="M19" s="46"/>
      <c r="N19" s="46"/>
      <c r="O19" s="69"/>
    </row>
    <row r="20" spans="1:15" s="7" customFormat="1" ht="15" customHeight="1" outlineLevel="1">
      <c r="B20" s="536" t="s">
        <v>515</v>
      </c>
      <c r="C20" s="801"/>
      <c r="D20" s="46"/>
      <c r="E20" s="46"/>
      <c r="F20" s="46"/>
      <c r="G20" s="46"/>
      <c r="H20" s="46"/>
      <c r="I20" s="46"/>
      <c r="J20" s="46"/>
      <c r="K20" s="46"/>
      <c r="L20" s="46"/>
      <c r="M20" s="46"/>
      <c r="N20" s="46"/>
      <c r="O20" s="69"/>
    </row>
    <row r="21" spans="1:15" s="7" customFormat="1" ht="15" customHeight="1" outlineLevel="1">
      <c r="B21" s="536" t="s">
        <v>491</v>
      </c>
      <c r="C21" s="801"/>
      <c r="D21" s="46"/>
      <c r="E21" s="46"/>
      <c r="F21" s="46"/>
      <c r="G21" s="46"/>
      <c r="H21" s="46"/>
      <c r="I21" s="46"/>
      <c r="J21" s="46"/>
      <c r="K21" s="46"/>
      <c r="L21" s="46"/>
      <c r="M21" s="46"/>
      <c r="N21" s="46"/>
      <c r="O21" s="69"/>
    </row>
    <row r="22" spans="1:15" s="7" customFormat="1" ht="14.25" customHeight="1">
      <c r="B22" s="536" t="s">
        <v>516</v>
      </c>
      <c r="C22" s="802"/>
      <c r="D22" s="65">
        <f>SUM(D18:D21)</f>
        <v>0</v>
      </c>
      <c r="E22" s="65">
        <f>SUM(E18:E21)</f>
        <v>1.26E-2</v>
      </c>
      <c r="F22" s="65">
        <f>SUM(F18:F21)</f>
        <v>1.2699999999999999E-2</v>
      </c>
      <c r="G22" s="65">
        <f t="shared" ref="G22:N22" si="2">SUM(G18:G21)</f>
        <v>1.2800000000000001E-2</v>
      </c>
      <c r="H22" s="65">
        <f t="shared" si="2"/>
        <v>1.3599999999999999E-2</v>
      </c>
      <c r="I22" s="65">
        <f t="shared" si="2"/>
        <v>1.38E-2</v>
      </c>
      <c r="J22" s="65">
        <f t="shared" si="2"/>
        <v>1.06E-2</v>
      </c>
      <c r="K22" s="65">
        <f t="shared" si="2"/>
        <v>7.1999999999999998E-3</v>
      </c>
      <c r="L22" s="65">
        <f t="shared" si="2"/>
        <v>6.4000000000000003E-3</v>
      </c>
      <c r="M22" s="65">
        <f t="shared" si="2"/>
        <v>3.2000000000000002E-3</v>
      </c>
      <c r="N22" s="65">
        <f t="shared" si="2"/>
        <v>0</v>
      </c>
      <c r="O22" s="76"/>
    </row>
    <row r="23" spans="1:15" s="63" customFormat="1">
      <c r="A23" s="62"/>
      <c r="B23" s="492" t="s">
        <v>517</v>
      </c>
      <c r="C23" s="482"/>
      <c r="D23" s="483"/>
      <c r="E23" s="484">
        <f>ROUND(SUM(D22*E16+E22*E17)/12,4)</f>
        <v>1.26E-2</v>
      </c>
      <c r="F23" s="484">
        <f>ROUND(SUM(E22*F16+F22*F17)/12,4)</f>
        <v>1.2699999999999999E-2</v>
      </c>
      <c r="G23" s="484">
        <f>ROUND(SUM(F22*G16+G22*G17)/12,4)</f>
        <v>1.2800000000000001E-2</v>
      </c>
      <c r="H23" s="484">
        <f>ROUND(SUM(G22*H16+H22*H17)/12,4)</f>
        <v>1.3599999999999999E-2</v>
      </c>
      <c r="I23" s="484">
        <f>ROUND(SUM(H22*I16+I22*I17)/12,4)</f>
        <v>1.38E-2</v>
      </c>
      <c r="J23" s="484">
        <f t="shared" ref="J23:N23" si="3">ROUND(SUM(I22*J16+J22*J17)/12,4)</f>
        <v>1.06E-2</v>
      </c>
      <c r="K23" s="484">
        <f t="shared" si="3"/>
        <v>7.1999999999999998E-3</v>
      </c>
      <c r="L23" s="484">
        <f t="shared" si="3"/>
        <v>6.4000000000000003E-3</v>
      </c>
      <c r="M23" s="484">
        <f t="shared" si="3"/>
        <v>3.2000000000000002E-3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00" t="str">
        <f>'2. LRAMVA Threshold'!E43</f>
        <v>kWh</v>
      </c>
      <c r="D25" s="46"/>
      <c r="E25" s="46">
        <v>1.66E-2</v>
      </c>
      <c r="F25" s="46">
        <v>1.67E-2</v>
      </c>
      <c r="G25" s="46">
        <v>1.6799999999999999E-2</v>
      </c>
      <c r="H25" s="46">
        <v>1.4E-2</v>
      </c>
      <c r="I25" s="46">
        <v>1.4200000000000001E-2</v>
      </c>
      <c r="J25" s="46">
        <v>1.4500000000000001E-2</v>
      </c>
      <c r="K25" s="46">
        <v>1.4800000000000001E-2</v>
      </c>
      <c r="L25" s="46">
        <v>1.7600000000000001E-2</v>
      </c>
      <c r="M25" s="46">
        <v>1.7899999999999999E-2</v>
      </c>
      <c r="N25" s="46"/>
      <c r="O25" s="69"/>
    </row>
    <row r="26" spans="1:15" s="18" customFormat="1" outlineLevel="1">
      <c r="A26" s="4"/>
      <c r="B26" s="536" t="s">
        <v>514</v>
      </c>
      <c r="C26" s="801"/>
      <c r="D26" s="46"/>
      <c r="E26" s="46"/>
      <c r="F26" s="46"/>
      <c r="G26" s="46"/>
      <c r="H26" s="46"/>
      <c r="I26" s="46"/>
      <c r="J26" s="46"/>
      <c r="K26" s="46"/>
      <c r="L26" s="46"/>
      <c r="M26" s="46"/>
      <c r="N26" s="46"/>
      <c r="O26" s="69"/>
    </row>
    <row r="27" spans="1:15" s="18" customFormat="1" outlineLevel="1">
      <c r="A27" s="4"/>
      <c r="B27" s="536" t="s">
        <v>515</v>
      </c>
      <c r="C27" s="801"/>
      <c r="D27" s="46"/>
      <c r="E27" s="46"/>
      <c r="F27" s="46"/>
      <c r="G27" s="46"/>
      <c r="H27" s="46"/>
      <c r="I27" s="46"/>
      <c r="J27" s="46"/>
      <c r="K27" s="46"/>
      <c r="L27" s="46"/>
      <c r="M27" s="46"/>
      <c r="N27" s="46"/>
      <c r="O27" s="69"/>
    </row>
    <row r="28" spans="1:15" s="18" customFormat="1" outlineLevel="1">
      <c r="A28" s="4"/>
      <c r="B28" s="536" t="s">
        <v>491</v>
      </c>
      <c r="C28" s="801"/>
      <c r="D28" s="46"/>
      <c r="E28" s="46"/>
      <c r="F28" s="46"/>
      <c r="G28" s="46"/>
      <c r="H28" s="46"/>
      <c r="I28" s="46"/>
      <c r="J28" s="46"/>
      <c r="K28" s="46"/>
      <c r="L28" s="46"/>
      <c r="M28" s="46"/>
      <c r="N28" s="46"/>
      <c r="O28" s="69"/>
    </row>
    <row r="29" spans="1:15" s="18" customFormat="1">
      <c r="A29" s="4"/>
      <c r="B29" s="536" t="s">
        <v>516</v>
      </c>
      <c r="C29" s="802"/>
      <c r="D29" s="65">
        <f>SUM(D25:D28)</f>
        <v>0</v>
      </c>
      <c r="E29" s="65">
        <f t="shared" ref="E29:N29" si="4">SUM(E25:E28)</f>
        <v>1.66E-2</v>
      </c>
      <c r="F29" s="65">
        <f t="shared" si="4"/>
        <v>1.67E-2</v>
      </c>
      <c r="G29" s="65">
        <f t="shared" si="4"/>
        <v>1.6799999999999999E-2</v>
      </c>
      <c r="H29" s="65">
        <f t="shared" si="4"/>
        <v>1.4E-2</v>
      </c>
      <c r="I29" s="65">
        <f t="shared" si="4"/>
        <v>1.4200000000000001E-2</v>
      </c>
      <c r="J29" s="65">
        <f t="shared" si="4"/>
        <v>1.4500000000000001E-2</v>
      </c>
      <c r="K29" s="65">
        <f t="shared" si="4"/>
        <v>1.4800000000000001E-2</v>
      </c>
      <c r="L29" s="65">
        <f t="shared" si="4"/>
        <v>1.7600000000000001E-2</v>
      </c>
      <c r="M29" s="65">
        <f t="shared" si="4"/>
        <v>1.7899999999999999E-2</v>
      </c>
      <c r="N29" s="65">
        <f t="shared" si="4"/>
        <v>0</v>
      </c>
      <c r="O29" s="76"/>
    </row>
    <row r="30" spans="1:15" s="18" customFormat="1">
      <c r="A30" s="4"/>
      <c r="B30" s="492" t="s">
        <v>517</v>
      </c>
      <c r="C30" s="488"/>
      <c r="D30" s="71"/>
      <c r="E30" s="484">
        <f>ROUND(SUM(D29*E16+E29*E17)/12,4)</f>
        <v>1.66E-2</v>
      </c>
      <c r="F30" s="484">
        <f t="shared" ref="F30:N30" si="5">ROUND(SUM(E29*F16+F29*F17)/12,4)</f>
        <v>1.67E-2</v>
      </c>
      <c r="G30" s="484">
        <f t="shared" si="5"/>
        <v>1.6799999999999999E-2</v>
      </c>
      <c r="H30" s="484">
        <f t="shared" si="5"/>
        <v>1.4E-2</v>
      </c>
      <c r="I30" s="484">
        <f t="shared" si="5"/>
        <v>1.4200000000000001E-2</v>
      </c>
      <c r="J30" s="484">
        <f>ROUND(SUM(I29*J16+J29*J17)/12,4)</f>
        <v>1.4500000000000001E-2</v>
      </c>
      <c r="K30" s="484">
        <f t="shared" si="5"/>
        <v>1.4800000000000001E-2</v>
      </c>
      <c r="L30" s="484">
        <f t="shared" si="5"/>
        <v>1.7600000000000001E-2</v>
      </c>
      <c r="M30" s="484">
        <f t="shared" si="5"/>
        <v>1.7899999999999999E-2</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GS&gt;50-4999kW</v>
      </c>
      <c r="C32" s="800" t="str">
        <f>'2. LRAMVA Threshold'!F43</f>
        <v>KW</v>
      </c>
      <c r="D32" s="46"/>
      <c r="E32" s="46">
        <v>4.4832999999999998</v>
      </c>
      <c r="F32" s="46">
        <v>4.5228000000000002</v>
      </c>
      <c r="G32" s="46">
        <v>4.5445000000000002</v>
      </c>
      <c r="H32" s="46">
        <v>3.5066000000000002</v>
      </c>
      <c r="I32" s="46">
        <v>3.5573999999999999</v>
      </c>
      <c r="J32" s="46">
        <v>3.6267999999999998</v>
      </c>
      <c r="K32" s="46">
        <v>3.6957</v>
      </c>
      <c r="L32" s="46">
        <v>4.2386999999999997</v>
      </c>
      <c r="M32" s="46">
        <v>3.9693999999999998</v>
      </c>
      <c r="N32" s="46"/>
      <c r="O32" s="69"/>
    </row>
    <row r="33" spans="1:15" s="18" customFormat="1" outlineLevel="1">
      <c r="A33" s="4"/>
      <c r="B33" s="536" t="s">
        <v>514</v>
      </c>
      <c r="C33" s="801"/>
      <c r="D33" s="46"/>
      <c r="E33" s="46"/>
      <c r="F33" s="46"/>
      <c r="G33" s="46"/>
      <c r="H33" s="46"/>
      <c r="I33" s="46"/>
      <c r="J33" s="46"/>
      <c r="K33" s="46"/>
      <c r="L33" s="46"/>
      <c r="M33" s="46"/>
      <c r="N33" s="46"/>
      <c r="O33" s="69"/>
    </row>
    <row r="34" spans="1:15" s="18" customFormat="1" outlineLevel="1">
      <c r="A34" s="4"/>
      <c r="B34" s="536" t="s">
        <v>515</v>
      </c>
      <c r="C34" s="801"/>
      <c r="D34" s="46"/>
      <c r="E34" s="46"/>
      <c r="F34" s="46"/>
      <c r="G34" s="46"/>
      <c r="H34" s="46"/>
      <c r="I34" s="46"/>
      <c r="J34" s="46"/>
      <c r="K34" s="46"/>
      <c r="L34" s="46"/>
      <c r="M34" s="46"/>
      <c r="N34" s="46"/>
      <c r="O34" s="69"/>
    </row>
    <row r="35" spans="1:15" s="18" customFormat="1" outlineLevel="1">
      <c r="A35" s="4"/>
      <c r="B35" s="536" t="s">
        <v>491</v>
      </c>
      <c r="C35" s="801"/>
      <c r="D35" s="46"/>
      <c r="E35" s="46"/>
      <c r="F35" s="46"/>
      <c r="G35" s="46"/>
      <c r="H35" s="46"/>
      <c r="I35" s="46"/>
      <c r="J35" s="46"/>
      <c r="K35" s="46"/>
      <c r="L35" s="46"/>
      <c r="M35" s="46"/>
      <c r="N35" s="46"/>
      <c r="O35" s="69"/>
    </row>
    <row r="36" spans="1:15" s="18" customFormat="1">
      <c r="A36" s="4"/>
      <c r="B36" s="536" t="s">
        <v>516</v>
      </c>
      <c r="C36" s="802"/>
      <c r="D36" s="65">
        <f>SUM(D32:D35)</f>
        <v>0</v>
      </c>
      <c r="E36" s="65">
        <f>SUM(E32:E35)</f>
        <v>4.4832999999999998</v>
      </c>
      <c r="F36" s="65">
        <f t="shared" ref="F36:M36" si="6">SUM(F32:F35)</f>
        <v>4.5228000000000002</v>
      </c>
      <c r="G36" s="65">
        <f t="shared" si="6"/>
        <v>4.5445000000000002</v>
      </c>
      <c r="H36" s="65">
        <f t="shared" si="6"/>
        <v>3.5066000000000002</v>
      </c>
      <c r="I36" s="65">
        <f t="shared" si="6"/>
        <v>3.5573999999999999</v>
      </c>
      <c r="J36" s="65">
        <f t="shared" si="6"/>
        <v>3.6267999999999998</v>
      </c>
      <c r="K36" s="65">
        <f t="shared" si="6"/>
        <v>3.6957</v>
      </c>
      <c r="L36" s="65">
        <f t="shared" si="6"/>
        <v>4.2386999999999997</v>
      </c>
      <c r="M36" s="65">
        <f t="shared" si="6"/>
        <v>3.9693999999999998</v>
      </c>
      <c r="N36" s="65">
        <f>SUM(N32:N35)</f>
        <v>0</v>
      </c>
      <c r="O36" s="76"/>
    </row>
    <row r="37" spans="1:15" s="18" customFormat="1">
      <c r="A37" s="4"/>
      <c r="B37" s="492" t="s">
        <v>517</v>
      </c>
      <c r="C37" s="488"/>
      <c r="D37" s="71"/>
      <c r="E37" s="484">
        <f t="shared" ref="E37:N37" si="7">ROUND(SUM(D36*E16+E36*E17)/12,4)</f>
        <v>4.4832999999999998</v>
      </c>
      <c r="F37" s="484">
        <f t="shared" si="7"/>
        <v>4.5228000000000002</v>
      </c>
      <c r="G37" s="484">
        <f t="shared" si="7"/>
        <v>4.5445000000000002</v>
      </c>
      <c r="H37" s="484">
        <f t="shared" si="7"/>
        <v>3.5066000000000002</v>
      </c>
      <c r="I37" s="484">
        <f t="shared" si="7"/>
        <v>3.5573999999999999</v>
      </c>
      <c r="J37" s="484">
        <f t="shared" si="7"/>
        <v>3.6267999999999998</v>
      </c>
      <c r="K37" s="484">
        <f t="shared" si="7"/>
        <v>3.6957</v>
      </c>
      <c r="L37" s="484">
        <f t="shared" si="7"/>
        <v>4.2386999999999997</v>
      </c>
      <c r="M37" s="484">
        <f t="shared" si="7"/>
        <v>3.9693999999999998</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USL</v>
      </c>
      <c r="C39" s="800" t="str">
        <f>'2. LRAMVA Threshold'!G43</f>
        <v>kWh</v>
      </c>
      <c r="D39" s="46"/>
      <c r="E39" s="46">
        <v>1.03E-2</v>
      </c>
      <c r="F39" s="46">
        <v>1.04E-2</v>
      </c>
      <c r="G39" s="46">
        <v>1.04E-2</v>
      </c>
      <c r="H39" s="46">
        <v>5.1999999999999998E-3</v>
      </c>
      <c r="I39" s="46">
        <v>5.3E-3</v>
      </c>
      <c r="J39" s="46">
        <v>5.4000000000000003E-3</v>
      </c>
      <c r="K39" s="46">
        <v>5.4999999999999997E-3</v>
      </c>
      <c r="L39" s="46">
        <v>1.4500000000000001E-2</v>
      </c>
      <c r="M39" s="46">
        <v>1.47E-2</v>
      </c>
      <c r="N39" s="46"/>
      <c r="O39" s="69"/>
    </row>
    <row r="40" spans="1:15" s="18" customFormat="1" outlineLevel="1">
      <c r="A40" s="4"/>
      <c r="B40" s="536" t="s">
        <v>514</v>
      </c>
      <c r="C40" s="801"/>
      <c r="D40" s="46"/>
      <c r="E40" s="46"/>
      <c r="F40" s="46"/>
      <c r="G40" s="46"/>
      <c r="H40" s="46"/>
      <c r="I40" s="46"/>
      <c r="J40" s="46"/>
      <c r="K40" s="46"/>
      <c r="L40" s="46"/>
      <c r="M40" s="46"/>
      <c r="N40" s="46"/>
      <c r="O40" s="69"/>
    </row>
    <row r="41" spans="1:15" s="18" customFormat="1" outlineLevel="1">
      <c r="A41" s="4"/>
      <c r="B41" s="536" t="s">
        <v>515</v>
      </c>
      <c r="C41" s="801"/>
      <c r="D41" s="46"/>
      <c r="E41" s="46"/>
      <c r="F41" s="46"/>
      <c r="G41" s="46"/>
      <c r="H41" s="46"/>
      <c r="I41" s="46"/>
      <c r="J41" s="46"/>
      <c r="K41" s="46"/>
      <c r="L41" s="46"/>
      <c r="M41" s="46"/>
      <c r="N41" s="46"/>
      <c r="O41" s="69"/>
    </row>
    <row r="42" spans="1:15" s="18" customFormat="1" outlineLevel="1">
      <c r="A42" s="4"/>
      <c r="B42" s="536" t="s">
        <v>491</v>
      </c>
      <c r="C42" s="801"/>
      <c r="D42" s="46"/>
      <c r="E42" s="46"/>
      <c r="F42" s="46"/>
      <c r="G42" s="46"/>
      <c r="H42" s="46"/>
      <c r="I42" s="46"/>
      <c r="J42" s="46"/>
      <c r="K42" s="46"/>
      <c r="L42" s="46"/>
      <c r="M42" s="46"/>
      <c r="N42" s="46"/>
      <c r="O42" s="69"/>
    </row>
    <row r="43" spans="1:15" s="18" customFormat="1">
      <c r="A43" s="4"/>
      <c r="B43" s="536" t="s">
        <v>516</v>
      </c>
      <c r="C43" s="802"/>
      <c r="D43" s="65">
        <f>SUM(D39:D42)</f>
        <v>0</v>
      </c>
      <c r="E43" s="65">
        <f t="shared" ref="E43:N43" si="8">SUM(E39:E42)</f>
        <v>1.03E-2</v>
      </c>
      <c r="F43" s="65">
        <f t="shared" si="8"/>
        <v>1.04E-2</v>
      </c>
      <c r="G43" s="65">
        <f t="shared" si="8"/>
        <v>1.04E-2</v>
      </c>
      <c r="H43" s="65">
        <f t="shared" si="8"/>
        <v>5.1999999999999998E-3</v>
      </c>
      <c r="I43" s="65">
        <f t="shared" si="8"/>
        <v>5.3E-3</v>
      </c>
      <c r="J43" s="65">
        <f t="shared" si="8"/>
        <v>5.4000000000000003E-3</v>
      </c>
      <c r="K43" s="65">
        <f t="shared" si="8"/>
        <v>5.4999999999999997E-3</v>
      </c>
      <c r="L43" s="65">
        <f t="shared" si="8"/>
        <v>1.4500000000000001E-2</v>
      </c>
      <c r="M43" s="65">
        <f t="shared" si="8"/>
        <v>1.47E-2</v>
      </c>
      <c r="N43" s="65">
        <f t="shared" si="8"/>
        <v>0</v>
      </c>
      <c r="O43" s="76"/>
    </row>
    <row r="44" spans="1:15" s="14" customFormat="1">
      <c r="A44" s="72"/>
      <c r="B44" s="492" t="s">
        <v>517</v>
      </c>
      <c r="C44" s="488"/>
      <c r="D44" s="71"/>
      <c r="E44" s="484">
        <f t="shared" ref="E44:N44" si="9">ROUND(SUM(D43*E16+E43*E17)/12,4)</f>
        <v>1.03E-2</v>
      </c>
      <c r="F44" s="484">
        <f t="shared" si="9"/>
        <v>1.04E-2</v>
      </c>
      <c r="G44" s="484">
        <f t="shared" si="9"/>
        <v>1.04E-2</v>
      </c>
      <c r="H44" s="484">
        <f t="shared" si="9"/>
        <v>5.1999999999999998E-3</v>
      </c>
      <c r="I44" s="484">
        <f t="shared" si="9"/>
        <v>5.3E-3</v>
      </c>
      <c r="J44" s="484">
        <f t="shared" si="9"/>
        <v>5.4000000000000003E-3</v>
      </c>
      <c r="K44" s="484">
        <f t="shared" si="9"/>
        <v>5.4999999999999997E-3</v>
      </c>
      <c r="L44" s="484">
        <f t="shared" si="9"/>
        <v>1.4500000000000001E-2</v>
      </c>
      <c r="M44" s="484">
        <f t="shared" si="9"/>
        <v>1.47E-2</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 xml:space="preserve">Street Lighting </v>
      </c>
      <c r="C46" s="800" t="str">
        <f>'2. LRAMVA Threshold'!H43</f>
        <v>kW</v>
      </c>
      <c r="D46" s="46"/>
      <c r="E46" s="46">
        <v>6.4268000000000001</v>
      </c>
      <c r="F46" s="46">
        <v>6.4833999999999996</v>
      </c>
      <c r="G46" s="46">
        <v>6.5145</v>
      </c>
      <c r="H46" s="46">
        <v>7.6727999999999996</v>
      </c>
      <c r="I46" s="46">
        <v>7.7840999999999996</v>
      </c>
      <c r="J46" s="46">
        <v>7.9359000000000002</v>
      </c>
      <c r="K46" s="46">
        <v>8.0867000000000004</v>
      </c>
      <c r="L46" s="46">
        <v>18.185700000000001</v>
      </c>
      <c r="M46" s="46">
        <v>20.5456</v>
      </c>
      <c r="N46" s="46"/>
      <c r="O46" s="69"/>
    </row>
    <row r="47" spans="1:15" s="18" customFormat="1" outlineLevel="1">
      <c r="A47" s="4"/>
      <c r="B47" s="536" t="s">
        <v>514</v>
      </c>
      <c r="C47" s="801"/>
      <c r="D47" s="46"/>
      <c r="E47" s="46"/>
      <c r="F47" s="46"/>
      <c r="G47" s="46"/>
      <c r="H47" s="46"/>
      <c r="I47" s="46"/>
      <c r="J47" s="46"/>
      <c r="K47" s="46"/>
      <c r="L47" s="46"/>
      <c r="M47" s="46"/>
      <c r="N47" s="46"/>
      <c r="O47" s="69"/>
    </row>
    <row r="48" spans="1:15" s="18" customFormat="1" outlineLevel="1">
      <c r="A48" s="4"/>
      <c r="B48" s="536" t="s">
        <v>515</v>
      </c>
      <c r="C48" s="801"/>
      <c r="D48" s="46"/>
      <c r="E48" s="46"/>
      <c r="F48" s="46"/>
      <c r="G48" s="46"/>
      <c r="H48" s="46"/>
      <c r="I48" s="46"/>
      <c r="J48" s="46"/>
      <c r="K48" s="46"/>
      <c r="L48" s="46"/>
      <c r="M48" s="46"/>
      <c r="N48" s="46"/>
      <c r="O48" s="69"/>
    </row>
    <row r="49" spans="1:15" s="18" customFormat="1" outlineLevel="1">
      <c r="A49" s="4"/>
      <c r="B49" s="536" t="s">
        <v>491</v>
      </c>
      <c r="C49" s="801"/>
      <c r="D49" s="46"/>
      <c r="E49" s="46"/>
      <c r="F49" s="46"/>
      <c r="G49" s="46"/>
      <c r="H49" s="46"/>
      <c r="I49" s="46"/>
      <c r="J49" s="46"/>
      <c r="K49" s="46"/>
      <c r="L49" s="46"/>
      <c r="M49" s="46"/>
      <c r="N49" s="46"/>
      <c r="O49" s="69"/>
    </row>
    <row r="50" spans="1:15" s="18" customFormat="1">
      <c r="A50" s="4"/>
      <c r="B50" s="536" t="s">
        <v>516</v>
      </c>
      <c r="C50" s="802"/>
      <c r="D50" s="65">
        <f>SUM(D46:D49)</f>
        <v>0</v>
      </c>
      <c r="E50" s="65">
        <f t="shared" ref="E50:N50" si="10">SUM(E46:E49)</f>
        <v>6.4268000000000001</v>
      </c>
      <c r="F50" s="65">
        <f t="shared" si="10"/>
        <v>6.4833999999999996</v>
      </c>
      <c r="G50" s="65">
        <f t="shared" si="10"/>
        <v>6.5145</v>
      </c>
      <c r="H50" s="65">
        <f t="shared" si="10"/>
        <v>7.6727999999999996</v>
      </c>
      <c r="I50" s="65">
        <f t="shared" si="10"/>
        <v>7.7840999999999996</v>
      </c>
      <c r="J50" s="65">
        <f t="shared" si="10"/>
        <v>7.9359000000000002</v>
      </c>
      <c r="K50" s="65">
        <f t="shared" si="10"/>
        <v>8.0867000000000004</v>
      </c>
      <c r="L50" s="65">
        <f t="shared" si="10"/>
        <v>18.185700000000001</v>
      </c>
      <c r="M50" s="65">
        <f t="shared" si="10"/>
        <v>20.5456</v>
      </c>
      <c r="N50" s="65">
        <f t="shared" si="10"/>
        <v>0</v>
      </c>
      <c r="O50" s="76"/>
    </row>
    <row r="51" spans="1:15" s="14" customFormat="1">
      <c r="A51" s="72"/>
      <c r="B51" s="492" t="s">
        <v>517</v>
      </c>
      <c r="C51" s="488"/>
      <c r="D51" s="71"/>
      <c r="E51" s="484">
        <f t="shared" ref="E51:N51" si="11">ROUND(SUM(D50*E16+E50*E17)/12,4)</f>
        <v>6.4268000000000001</v>
      </c>
      <c r="F51" s="484">
        <f t="shared" si="11"/>
        <v>6.4833999999999996</v>
      </c>
      <c r="G51" s="484">
        <f t="shared" si="11"/>
        <v>6.5145</v>
      </c>
      <c r="H51" s="484">
        <f t="shared" si="11"/>
        <v>7.6727999999999996</v>
      </c>
      <c r="I51" s="484">
        <f t="shared" si="11"/>
        <v>7.7840999999999996</v>
      </c>
      <c r="J51" s="484">
        <f t="shared" si="11"/>
        <v>7.9359000000000002</v>
      </c>
      <c r="K51" s="484">
        <f t="shared" si="11"/>
        <v>8.0867000000000004</v>
      </c>
      <c r="L51" s="484">
        <f t="shared" si="11"/>
        <v>18.185700000000001</v>
      </c>
      <c r="M51" s="484">
        <f t="shared" si="11"/>
        <v>20.5456</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f>'1.  LRAMVA Summary'!B34</f>
        <v>0</v>
      </c>
      <c r="C53" s="800">
        <f>'2. LRAMVA Threshold'!I43</f>
        <v>0</v>
      </c>
      <c r="D53" s="46"/>
      <c r="E53" s="46"/>
      <c r="F53" s="46"/>
      <c r="G53" s="46"/>
      <c r="H53" s="46"/>
      <c r="I53" s="46"/>
      <c r="J53" s="46"/>
      <c r="K53" s="46"/>
      <c r="L53" s="46"/>
      <c r="M53" s="46"/>
      <c r="N53" s="46"/>
      <c r="O53" s="69"/>
    </row>
    <row r="54" spans="1:15" s="18" customFormat="1" outlineLevel="1">
      <c r="A54" s="4"/>
      <c r="B54" s="536" t="s">
        <v>514</v>
      </c>
      <c r="C54" s="801"/>
      <c r="D54" s="46"/>
      <c r="E54" s="46"/>
      <c r="F54" s="46"/>
      <c r="G54" s="46"/>
      <c r="H54" s="46"/>
      <c r="I54" s="46"/>
      <c r="J54" s="46"/>
      <c r="K54" s="46"/>
      <c r="L54" s="46"/>
      <c r="M54" s="46"/>
      <c r="N54" s="46"/>
      <c r="O54" s="69"/>
    </row>
    <row r="55" spans="1:15" s="18" customFormat="1" outlineLevel="1">
      <c r="A55" s="4"/>
      <c r="B55" s="536" t="s">
        <v>515</v>
      </c>
      <c r="C55" s="801"/>
      <c r="D55" s="46"/>
      <c r="E55" s="46"/>
      <c r="F55" s="46"/>
      <c r="G55" s="46"/>
      <c r="H55" s="46"/>
      <c r="I55" s="46"/>
      <c r="J55" s="46"/>
      <c r="K55" s="46"/>
      <c r="L55" s="46"/>
      <c r="M55" s="46"/>
      <c r="N55" s="46"/>
      <c r="O55" s="69"/>
    </row>
    <row r="56" spans="1:15" s="18" customFormat="1" outlineLevel="1">
      <c r="A56" s="4"/>
      <c r="B56" s="536" t="s">
        <v>491</v>
      </c>
      <c r="C56" s="801"/>
      <c r="D56" s="46"/>
      <c r="E56" s="46"/>
      <c r="F56" s="46"/>
      <c r="G56" s="46"/>
      <c r="H56" s="46"/>
      <c r="I56" s="46"/>
      <c r="J56" s="46"/>
      <c r="K56" s="46"/>
      <c r="L56" s="46"/>
      <c r="M56" s="46"/>
      <c r="N56" s="46"/>
      <c r="O56" s="69"/>
    </row>
    <row r="57" spans="1:15" s="18" customFormat="1">
      <c r="A57" s="4"/>
      <c r="B57" s="536" t="s">
        <v>516</v>
      </c>
      <c r="C57" s="802"/>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517</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f>'1.  LRAMVA Summary'!B35</f>
        <v>0</v>
      </c>
      <c r="C60" s="800">
        <f>'2. LRAMVA Threshold'!J43</f>
        <v>0</v>
      </c>
      <c r="D60" s="46"/>
      <c r="E60" s="46"/>
      <c r="F60" s="46"/>
      <c r="G60" s="46"/>
      <c r="H60" s="46"/>
      <c r="I60" s="46"/>
      <c r="J60" s="46"/>
      <c r="K60" s="46"/>
      <c r="L60" s="46"/>
      <c r="M60" s="46"/>
      <c r="N60" s="46"/>
      <c r="O60" s="69"/>
    </row>
    <row r="61" spans="1:15" s="18" customFormat="1" outlineLevel="1">
      <c r="A61" s="4"/>
      <c r="B61" s="536" t="s">
        <v>514</v>
      </c>
      <c r="C61" s="801"/>
      <c r="D61" s="46"/>
      <c r="E61" s="46"/>
      <c r="F61" s="46"/>
      <c r="G61" s="46"/>
      <c r="H61" s="46"/>
      <c r="I61" s="46"/>
      <c r="J61" s="46"/>
      <c r="K61" s="46"/>
      <c r="L61" s="46"/>
      <c r="M61" s="46"/>
      <c r="N61" s="46"/>
      <c r="O61" s="69"/>
    </row>
    <row r="62" spans="1:15" s="18" customFormat="1" outlineLevel="1">
      <c r="A62" s="4"/>
      <c r="B62" s="536" t="s">
        <v>515</v>
      </c>
      <c r="C62" s="801"/>
      <c r="D62" s="46"/>
      <c r="E62" s="46"/>
      <c r="F62" s="46"/>
      <c r="G62" s="46"/>
      <c r="H62" s="46"/>
      <c r="I62" s="46"/>
      <c r="J62" s="46"/>
      <c r="K62" s="46"/>
      <c r="L62" s="46"/>
      <c r="M62" s="46"/>
      <c r="N62" s="46"/>
      <c r="O62" s="69"/>
    </row>
    <row r="63" spans="1:15" s="18" customFormat="1" outlineLevel="1">
      <c r="A63" s="4"/>
      <c r="B63" s="536" t="s">
        <v>491</v>
      </c>
      <c r="C63" s="801"/>
      <c r="D63" s="46"/>
      <c r="E63" s="46"/>
      <c r="F63" s="46"/>
      <c r="G63" s="46"/>
      <c r="H63" s="46"/>
      <c r="I63" s="46"/>
      <c r="J63" s="46"/>
      <c r="K63" s="46"/>
      <c r="L63" s="46"/>
      <c r="M63" s="46"/>
      <c r="N63" s="46"/>
      <c r="O63" s="69"/>
    </row>
    <row r="64" spans="1:15" s="18" customFormat="1">
      <c r="A64" s="4"/>
      <c r="B64" s="536" t="s">
        <v>516</v>
      </c>
      <c r="C64" s="802"/>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517</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00">
        <f>'2. LRAMVA Threshold'!K43</f>
        <v>0</v>
      </c>
      <c r="D67" s="46"/>
      <c r="E67" s="46"/>
      <c r="F67" s="46"/>
      <c r="G67" s="46"/>
      <c r="H67" s="46"/>
      <c r="I67" s="46"/>
      <c r="J67" s="46"/>
      <c r="K67" s="46"/>
      <c r="L67" s="46"/>
      <c r="M67" s="46"/>
      <c r="N67" s="46"/>
      <c r="O67" s="69"/>
    </row>
    <row r="68" spans="1:15" s="18" customFormat="1" outlineLevel="1">
      <c r="A68" s="4"/>
      <c r="B68" s="536" t="s">
        <v>514</v>
      </c>
      <c r="C68" s="801"/>
      <c r="D68" s="46"/>
      <c r="E68" s="46"/>
      <c r="F68" s="46"/>
      <c r="G68" s="46"/>
      <c r="H68" s="46"/>
      <c r="I68" s="46"/>
      <c r="J68" s="46"/>
      <c r="K68" s="46"/>
      <c r="L68" s="46"/>
      <c r="M68" s="46"/>
      <c r="N68" s="46"/>
      <c r="O68" s="69"/>
    </row>
    <row r="69" spans="1:15" s="18" customFormat="1" outlineLevel="1">
      <c r="A69" s="4"/>
      <c r="B69" s="536" t="s">
        <v>515</v>
      </c>
      <c r="C69" s="801"/>
      <c r="D69" s="46"/>
      <c r="E69" s="46"/>
      <c r="F69" s="46"/>
      <c r="G69" s="46"/>
      <c r="H69" s="46"/>
      <c r="I69" s="46"/>
      <c r="J69" s="46"/>
      <c r="K69" s="46"/>
      <c r="L69" s="46"/>
      <c r="M69" s="46"/>
      <c r="N69" s="46"/>
      <c r="O69" s="69"/>
    </row>
    <row r="70" spans="1:15" s="18" customFormat="1" outlineLevel="1">
      <c r="A70" s="4"/>
      <c r="B70" s="536" t="s">
        <v>491</v>
      </c>
      <c r="C70" s="801"/>
      <c r="D70" s="46"/>
      <c r="E70" s="46"/>
      <c r="F70" s="46"/>
      <c r="G70" s="46"/>
      <c r="H70" s="46"/>
      <c r="I70" s="46"/>
      <c r="J70" s="46"/>
      <c r="K70" s="46"/>
      <c r="L70" s="46"/>
      <c r="M70" s="46"/>
      <c r="N70" s="46"/>
      <c r="O70" s="69"/>
    </row>
    <row r="71" spans="1:15" s="18" customFormat="1">
      <c r="A71" s="4"/>
      <c r="B71" s="536" t="s">
        <v>516</v>
      </c>
      <c r="C71" s="802"/>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517</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00">
        <f>'2. LRAMVA Threshold'!L43</f>
        <v>0</v>
      </c>
      <c r="D74" s="46"/>
      <c r="E74" s="46"/>
      <c r="F74" s="46"/>
      <c r="G74" s="46"/>
      <c r="H74" s="46"/>
      <c r="I74" s="46"/>
      <c r="J74" s="46"/>
      <c r="K74" s="46"/>
      <c r="L74" s="46"/>
      <c r="M74" s="46"/>
      <c r="N74" s="46"/>
      <c r="O74" s="69"/>
    </row>
    <row r="75" spans="1:15" s="18" customFormat="1" outlineLevel="1">
      <c r="A75" s="4"/>
      <c r="B75" s="536" t="s">
        <v>514</v>
      </c>
      <c r="C75" s="801"/>
      <c r="D75" s="46"/>
      <c r="E75" s="46"/>
      <c r="F75" s="46"/>
      <c r="G75" s="46"/>
      <c r="H75" s="46"/>
      <c r="I75" s="46"/>
      <c r="J75" s="46"/>
      <c r="K75" s="46"/>
      <c r="L75" s="46"/>
      <c r="M75" s="46"/>
      <c r="N75" s="46"/>
      <c r="O75" s="69"/>
    </row>
    <row r="76" spans="1:15" s="18" customFormat="1" outlineLevel="1">
      <c r="A76" s="4"/>
      <c r="B76" s="536" t="s">
        <v>515</v>
      </c>
      <c r="C76" s="801"/>
      <c r="D76" s="46"/>
      <c r="E76" s="46"/>
      <c r="F76" s="46"/>
      <c r="G76" s="46"/>
      <c r="H76" s="46"/>
      <c r="I76" s="46"/>
      <c r="J76" s="46"/>
      <c r="K76" s="46"/>
      <c r="L76" s="46"/>
      <c r="M76" s="46"/>
      <c r="N76" s="46"/>
      <c r="O76" s="69"/>
    </row>
    <row r="77" spans="1:15" s="18" customFormat="1" outlineLevel="1">
      <c r="A77" s="4"/>
      <c r="B77" s="536" t="s">
        <v>491</v>
      </c>
      <c r="C77" s="801"/>
      <c r="D77" s="46"/>
      <c r="E77" s="46"/>
      <c r="F77" s="46"/>
      <c r="G77" s="46"/>
      <c r="H77" s="46"/>
      <c r="I77" s="46"/>
      <c r="J77" s="46"/>
      <c r="K77" s="46"/>
      <c r="L77" s="46"/>
      <c r="M77" s="46"/>
      <c r="N77" s="46"/>
      <c r="O77" s="69"/>
    </row>
    <row r="78" spans="1:15" s="18" customFormat="1">
      <c r="A78" s="4"/>
      <c r="B78" s="536" t="s">
        <v>516</v>
      </c>
      <c r="C78" s="80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517</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00">
        <f>'2. LRAMVA Threshold'!M43</f>
        <v>0</v>
      </c>
      <c r="D81" s="46"/>
      <c r="E81" s="46"/>
      <c r="F81" s="46"/>
      <c r="G81" s="46"/>
      <c r="H81" s="46"/>
      <c r="I81" s="46"/>
      <c r="J81" s="46"/>
      <c r="K81" s="46"/>
      <c r="L81" s="46"/>
      <c r="M81" s="46"/>
      <c r="N81" s="46"/>
      <c r="O81" s="69"/>
    </row>
    <row r="82" spans="1:15" s="18" customFormat="1" outlineLevel="1">
      <c r="A82" s="4"/>
      <c r="B82" s="536" t="s">
        <v>514</v>
      </c>
      <c r="C82" s="801"/>
      <c r="D82" s="46"/>
      <c r="E82" s="46"/>
      <c r="F82" s="46"/>
      <c r="G82" s="46"/>
      <c r="H82" s="46"/>
      <c r="I82" s="46"/>
      <c r="J82" s="46"/>
      <c r="K82" s="46"/>
      <c r="L82" s="46"/>
      <c r="M82" s="46"/>
      <c r="N82" s="46"/>
      <c r="O82" s="69"/>
    </row>
    <row r="83" spans="1:15" s="18" customFormat="1" outlineLevel="1">
      <c r="A83" s="4"/>
      <c r="B83" s="536" t="s">
        <v>515</v>
      </c>
      <c r="C83" s="801"/>
      <c r="D83" s="46"/>
      <c r="E83" s="46"/>
      <c r="F83" s="46"/>
      <c r="G83" s="46"/>
      <c r="H83" s="46"/>
      <c r="I83" s="46"/>
      <c r="J83" s="46"/>
      <c r="K83" s="46"/>
      <c r="L83" s="46"/>
      <c r="M83" s="46"/>
      <c r="N83" s="46"/>
      <c r="O83" s="69"/>
    </row>
    <row r="84" spans="1:15" s="18" customFormat="1" outlineLevel="1">
      <c r="A84" s="4"/>
      <c r="B84" s="536" t="s">
        <v>491</v>
      </c>
      <c r="C84" s="801"/>
      <c r="D84" s="46"/>
      <c r="E84" s="46"/>
      <c r="F84" s="46"/>
      <c r="G84" s="46"/>
      <c r="H84" s="46"/>
      <c r="I84" s="46"/>
      <c r="J84" s="46"/>
      <c r="K84" s="46"/>
      <c r="L84" s="46"/>
      <c r="M84" s="46"/>
      <c r="N84" s="46"/>
      <c r="O84" s="69"/>
    </row>
    <row r="85" spans="1:15" s="18" customFormat="1">
      <c r="A85" s="4"/>
      <c r="B85" s="536" t="s">
        <v>516</v>
      </c>
      <c r="C85" s="80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517</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00">
        <f>'2. LRAMVA Threshold'!N43</f>
        <v>0</v>
      </c>
      <c r="D88" s="46"/>
      <c r="E88" s="46"/>
      <c r="F88" s="46"/>
      <c r="G88" s="46"/>
      <c r="H88" s="46"/>
      <c r="I88" s="46"/>
      <c r="J88" s="46"/>
      <c r="K88" s="46"/>
      <c r="L88" s="46"/>
      <c r="M88" s="46"/>
      <c r="N88" s="46"/>
      <c r="O88" s="69"/>
    </row>
    <row r="89" spans="1:15" s="18" customFormat="1" outlineLevel="1">
      <c r="A89" s="4"/>
      <c r="B89" s="536" t="s">
        <v>514</v>
      </c>
      <c r="C89" s="801"/>
      <c r="D89" s="46"/>
      <c r="E89" s="46"/>
      <c r="F89" s="46"/>
      <c r="G89" s="46"/>
      <c r="H89" s="46"/>
      <c r="I89" s="46"/>
      <c r="J89" s="46"/>
      <c r="K89" s="46"/>
      <c r="L89" s="46"/>
      <c r="M89" s="46"/>
      <c r="N89" s="46"/>
      <c r="O89" s="69"/>
    </row>
    <row r="90" spans="1:15" s="18" customFormat="1" outlineLevel="1">
      <c r="A90" s="4"/>
      <c r="B90" s="536" t="s">
        <v>515</v>
      </c>
      <c r="C90" s="801"/>
      <c r="D90" s="46"/>
      <c r="E90" s="46"/>
      <c r="F90" s="46"/>
      <c r="G90" s="46"/>
      <c r="H90" s="46"/>
      <c r="I90" s="46"/>
      <c r="J90" s="46"/>
      <c r="K90" s="46"/>
      <c r="L90" s="46"/>
      <c r="M90" s="46"/>
      <c r="N90" s="46"/>
      <c r="O90" s="69"/>
    </row>
    <row r="91" spans="1:15" s="18" customFormat="1" outlineLevel="1">
      <c r="A91" s="4"/>
      <c r="B91" s="536" t="s">
        <v>491</v>
      </c>
      <c r="C91" s="801"/>
      <c r="D91" s="46"/>
      <c r="E91" s="46"/>
      <c r="F91" s="46"/>
      <c r="G91" s="46"/>
      <c r="H91" s="46"/>
      <c r="I91" s="46"/>
      <c r="J91" s="46"/>
      <c r="K91" s="46"/>
      <c r="L91" s="46"/>
      <c r="M91" s="46"/>
      <c r="N91" s="46"/>
      <c r="O91" s="69"/>
    </row>
    <row r="92" spans="1:15" s="18" customFormat="1">
      <c r="A92" s="4"/>
      <c r="B92" s="536" t="s">
        <v>516</v>
      </c>
      <c r="C92" s="80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517</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00">
        <f>'2. LRAMVA Threshold'!O43</f>
        <v>0</v>
      </c>
      <c r="D95" s="46"/>
      <c r="E95" s="46"/>
      <c r="F95" s="46"/>
      <c r="G95" s="46"/>
      <c r="H95" s="46"/>
      <c r="I95" s="46"/>
      <c r="J95" s="46"/>
      <c r="K95" s="46"/>
      <c r="L95" s="46"/>
      <c r="M95" s="46"/>
      <c r="N95" s="46"/>
      <c r="O95" s="69"/>
    </row>
    <row r="96" spans="1:15" s="18" customFormat="1" outlineLevel="1">
      <c r="A96" s="4"/>
      <c r="B96" s="536" t="s">
        <v>514</v>
      </c>
      <c r="C96" s="801"/>
      <c r="D96" s="46"/>
      <c r="E96" s="46"/>
      <c r="F96" s="46"/>
      <c r="G96" s="46"/>
      <c r="H96" s="46"/>
      <c r="I96" s="46"/>
      <c r="J96" s="46"/>
      <c r="K96" s="46"/>
      <c r="L96" s="46"/>
      <c r="M96" s="46"/>
      <c r="N96" s="46"/>
      <c r="O96" s="69"/>
    </row>
    <row r="97" spans="1:15" s="18" customFormat="1" outlineLevel="1">
      <c r="A97" s="4"/>
      <c r="B97" s="536" t="s">
        <v>515</v>
      </c>
      <c r="C97" s="801"/>
      <c r="D97" s="46"/>
      <c r="E97" s="46"/>
      <c r="F97" s="46"/>
      <c r="G97" s="46"/>
      <c r="H97" s="46"/>
      <c r="I97" s="46"/>
      <c r="J97" s="46"/>
      <c r="K97" s="46"/>
      <c r="L97" s="46"/>
      <c r="M97" s="46"/>
      <c r="N97" s="46"/>
      <c r="O97" s="69"/>
    </row>
    <row r="98" spans="1:15" s="18" customFormat="1" outlineLevel="1">
      <c r="A98" s="4"/>
      <c r="B98" s="536" t="s">
        <v>491</v>
      </c>
      <c r="C98" s="801"/>
      <c r="D98" s="46"/>
      <c r="E98" s="46"/>
      <c r="F98" s="46"/>
      <c r="G98" s="46"/>
      <c r="H98" s="46"/>
      <c r="I98" s="46"/>
      <c r="J98" s="46"/>
      <c r="K98" s="46"/>
      <c r="L98" s="46"/>
      <c r="M98" s="46"/>
      <c r="N98" s="46"/>
      <c r="O98" s="69"/>
    </row>
    <row r="99" spans="1:15" s="18" customFormat="1">
      <c r="A99" s="4"/>
      <c r="B99" s="536" t="s">
        <v>516</v>
      </c>
      <c r="C99" s="80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517</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00">
        <f>'2. LRAMVA Threshold'!P43</f>
        <v>0</v>
      </c>
      <c r="D102" s="46"/>
      <c r="E102" s="46"/>
      <c r="F102" s="46"/>
      <c r="G102" s="46"/>
      <c r="H102" s="46"/>
      <c r="I102" s="46"/>
      <c r="J102" s="46"/>
      <c r="K102" s="46"/>
      <c r="L102" s="46"/>
      <c r="M102" s="46"/>
      <c r="N102" s="46"/>
      <c r="O102" s="69"/>
    </row>
    <row r="103" spans="1:15" s="18" customFormat="1" outlineLevel="1">
      <c r="A103" s="4"/>
      <c r="B103" s="536" t="s">
        <v>514</v>
      </c>
      <c r="C103" s="801"/>
      <c r="D103" s="46"/>
      <c r="E103" s="46"/>
      <c r="F103" s="46"/>
      <c r="G103" s="46"/>
      <c r="H103" s="46"/>
      <c r="I103" s="46"/>
      <c r="J103" s="46"/>
      <c r="K103" s="46"/>
      <c r="L103" s="46"/>
      <c r="M103" s="46"/>
      <c r="N103" s="46"/>
      <c r="O103" s="69"/>
    </row>
    <row r="104" spans="1:15" s="18" customFormat="1" outlineLevel="1">
      <c r="A104" s="4"/>
      <c r="B104" s="536" t="s">
        <v>515</v>
      </c>
      <c r="C104" s="801"/>
      <c r="D104" s="46"/>
      <c r="E104" s="46"/>
      <c r="F104" s="46"/>
      <c r="G104" s="46"/>
      <c r="H104" s="46"/>
      <c r="I104" s="46"/>
      <c r="J104" s="46"/>
      <c r="K104" s="46"/>
      <c r="L104" s="46"/>
      <c r="M104" s="46"/>
      <c r="N104" s="46"/>
      <c r="O104" s="69"/>
    </row>
    <row r="105" spans="1:15" s="18" customFormat="1" outlineLevel="1">
      <c r="A105" s="4"/>
      <c r="B105" s="536" t="s">
        <v>491</v>
      </c>
      <c r="C105" s="801"/>
      <c r="D105" s="46"/>
      <c r="E105" s="46"/>
      <c r="F105" s="46"/>
      <c r="G105" s="46"/>
      <c r="H105" s="46"/>
      <c r="I105" s="46"/>
      <c r="J105" s="46"/>
      <c r="K105" s="46"/>
      <c r="L105" s="46"/>
      <c r="M105" s="46"/>
      <c r="N105" s="46"/>
      <c r="O105" s="69"/>
    </row>
    <row r="106" spans="1:15" s="18" customFormat="1">
      <c r="A106" s="4"/>
      <c r="B106" s="536" t="s">
        <v>516</v>
      </c>
      <c r="C106" s="80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517</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00">
        <f>'2. LRAMVA Threshold'!Q43</f>
        <v>0</v>
      </c>
      <c r="D109" s="46"/>
      <c r="E109" s="46"/>
      <c r="F109" s="46"/>
      <c r="G109" s="46"/>
      <c r="H109" s="46"/>
      <c r="I109" s="46"/>
      <c r="J109" s="46"/>
      <c r="K109" s="46"/>
      <c r="L109" s="46"/>
      <c r="M109" s="46"/>
      <c r="N109" s="46"/>
      <c r="O109" s="69"/>
    </row>
    <row r="110" spans="1:15" s="18" customFormat="1" outlineLevel="1">
      <c r="A110" s="4"/>
      <c r="B110" s="536" t="s">
        <v>514</v>
      </c>
      <c r="C110" s="801"/>
      <c r="D110" s="46"/>
      <c r="E110" s="46"/>
      <c r="F110" s="46"/>
      <c r="G110" s="46"/>
      <c r="H110" s="46"/>
      <c r="I110" s="46"/>
      <c r="J110" s="46"/>
      <c r="K110" s="46"/>
      <c r="L110" s="46"/>
      <c r="M110" s="46"/>
      <c r="N110" s="46"/>
      <c r="O110" s="69"/>
    </row>
    <row r="111" spans="1:15" s="18" customFormat="1" outlineLevel="1">
      <c r="A111" s="4"/>
      <c r="B111" s="536" t="s">
        <v>515</v>
      </c>
      <c r="C111" s="801"/>
      <c r="D111" s="46"/>
      <c r="E111" s="46"/>
      <c r="F111" s="46"/>
      <c r="G111" s="46"/>
      <c r="H111" s="46"/>
      <c r="I111" s="46"/>
      <c r="J111" s="46"/>
      <c r="K111" s="46"/>
      <c r="L111" s="46"/>
      <c r="M111" s="46"/>
      <c r="N111" s="46"/>
      <c r="O111" s="69"/>
    </row>
    <row r="112" spans="1:15" s="18" customFormat="1" outlineLevel="1">
      <c r="A112" s="4"/>
      <c r="B112" s="536" t="s">
        <v>491</v>
      </c>
      <c r="C112" s="801"/>
      <c r="D112" s="46"/>
      <c r="E112" s="46"/>
      <c r="F112" s="46"/>
      <c r="G112" s="46"/>
      <c r="H112" s="46"/>
      <c r="I112" s="46"/>
      <c r="J112" s="46"/>
      <c r="K112" s="46"/>
      <c r="L112" s="46"/>
      <c r="M112" s="46"/>
      <c r="N112" s="46"/>
      <c r="O112" s="69"/>
    </row>
    <row r="113" spans="1:17" s="18" customFormat="1">
      <c r="A113" s="4"/>
      <c r="B113" s="536" t="s">
        <v>516</v>
      </c>
      <c r="C113" s="80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517</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617</v>
      </c>
      <c r="C116" s="98"/>
      <c r="D116" s="499"/>
      <c r="E116" s="499"/>
      <c r="F116" s="499"/>
      <c r="G116" s="499"/>
      <c r="H116" s="499"/>
      <c r="I116" s="499"/>
      <c r="J116" s="499"/>
      <c r="K116" s="499"/>
      <c r="L116" s="499"/>
      <c r="M116" s="499"/>
      <c r="N116" s="499"/>
      <c r="O116" s="499"/>
    </row>
    <row r="119" spans="1:17" ht="15.75">
      <c r="B119" s="118" t="s">
        <v>485</v>
      </c>
      <c r="J119" s="18"/>
    </row>
    <row r="120" spans="1:17" s="14" customFormat="1" ht="75.599999999999994" customHeight="1">
      <c r="A120" s="72"/>
      <c r="B120" s="804" t="s">
        <v>678</v>
      </c>
      <c r="C120" s="804"/>
      <c r="D120" s="804"/>
      <c r="E120" s="804"/>
      <c r="F120" s="804"/>
      <c r="G120" s="804"/>
      <c r="H120" s="804"/>
      <c r="I120" s="804"/>
      <c r="J120" s="804"/>
      <c r="K120" s="804"/>
      <c r="L120" s="804"/>
      <c r="M120" s="804"/>
      <c r="N120" s="804"/>
      <c r="O120" s="804"/>
      <c r="P120" s="804"/>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GS&gt;50-4999kW</v>
      </c>
      <c r="F122" s="244" t="str">
        <f>'1.  LRAMVA Summary'!G52</f>
        <v>USL</v>
      </c>
      <c r="G122" s="244" t="str">
        <f>'1.  LRAMVA Summary'!H52</f>
        <v xml:space="preserve">Street Lighting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kWh</v>
      </c>
      <c r="G123" s="586" t="str">
        <f>'1.  LRAMVA Summary'!H53</f>
        <v>kW</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c r="D124" s="682"/>
      <c r="E124" s="683"/>
      <c r="F124" s="682"/>
      <c r="G124" s="683"/>
      <c r="H124" s="682"/>
      <c r="I124" s="683"/>
      <c r="J124" s="683"/>
      <c r="K124" s="683"/>
      <c r="L124" s="683"/>
      <c r="M124" s="683"/>
      <c r="N124" s="683"/>
      <c r="O124" s="683"/>
      <c r="P124" s="683"/>
    </row>
    <row r="125" spans="1:17">
      <c r="B125" s="501">
        <v>2012</v>
      </c>
      <c r="C125" s="684"/>
      <c r="D125" s="685"/>
      <c r="E125" s="686"/>
      <c r="F125" s="685"/>
      <c r="G125" s="686"/>
      <c r="H125" s="685"/>
      <c r="I125" s="686"/>
      <c r="J125" s="686"/>
      <c r="K125" s="686"/>
      <c r="L125" s="686"/>
      <c r="M125" s="686"/>
      <c r="N125" s="686"/>
      <c r="O125" s="686"/>
      <c r="P125" s="686"/>
    </row>
    <row r="126" spans="1:17">
      <c r="B126" s="501">
        <v>2013</v>
      </c>
      <c r="C126" s="684"/>
      <c r="D126" s="685"/>
      <c r="E126" s="686"/>
      <c r="F126" s="685"/>
      <c r="G126" s="686"/>
      <c r="H126" s="685"/>
      <c r="I126" s="686"/>
      <c r="J126" s="686"/>
      <c r="K126" s="686"/>
      <c r="L126" s="686"/>
      <c r="M126" s="686"/>
      <c r="N126" s="686"/>
      <c r="O126" s="686"/>
      <c r="P126" s="686"/>
    </row>
    <row r="127" spans="1:17">
      <c r="B127" s="501">
        <v>2014</v>
      </c>
      <c r="C127" s="684"/>
      <c r="D127" s="685"/>
      <c r="E127" s="686"/>
      <c r="F127" s="685"/>
      <c r="G127" s="686"/>
      <c r="H127" s="685"/>
      <c r="I127" s="686"/>
      <c r="J127" s="686"/>
      <c r="K127" s="686"/>
      <c r="L127" s="686"/>
      <c r="M127" s="686"/>
      <c r="N127" s="686"/>
      <c r="O127" s="686"/>
      <c r="P127" s="686"/>
    </row>
    <row r="128" spans="1:17">
      <c r="B128" s="501">
        <v>2015</v>
      </c>
      <c r="C128" s="684"/>
      <c r="D128" s="685"/>
      <c r="E128" s="686"/>
      <c r="F128" s="685"/>
      <c r="G128" s="686"/>
      <c r="H128" s="685"/>
      <c r="I128" s="686"/>
      <c r="J128" s="686"/>
      <c r="K128" s="686"/>
      <c r="L128" s="686"/>
      <c r="M128" s="686"/>
      <c r="N128" s="686"/>
      <c r="O128" s="686"/>
      <c r="P128" s="686"/>
    </row>
    <row r="129" spans="2:16">
      <c r="B129" s="501">
        <v>2016</v>
      </c>
      <c r="C129" s="684"/>
      <c r="D129" s="685"/>
      <c r="E129" s="686"/>
      <c r="F129" s="685"/>
      <c r="G129" s="686"/>
      <c r="H129" s="685"/>
      <c r="I129" s="686"/>
      <c r="J129" s="686"/>
      <c r="K129" s="686"/>
      <c r="L129" s="686"/>
      <c r="M129" s="686"/>
      <c r="N129" s="686"/>
      <c r="O129" s="686"/>
      <c r="P129" s="686"/>
    </row>
    <row r="130" spans="2:16">
      <c r="B130" s="501">
        <v>2017</v>
      </c>
      <c r="C130" s="684">
        <f>HLOOKUP(B130,$E$15:$O$114,9,FALSE)</f>
        <v>7.1999999999999998E-3</v>
      </c>
      <c r="D130" s="685">
        <f t="shared" ref="D130:D133" si="30">HLOOKUP(B130,$E$15:$O$114,16,FALSE)</f>
        <v>1.4800000000000001E-2</v>
      </c>
      <c r="E130" s="686">
        <f t="shared" ref="E130:E133" si="31">HLOOKUP(B130,$E$15:$O$114,23,FALSE)</f>
        <v>3.6957</v>
      </c>
      <c r="F130" s="685">
        <f t="shared" ref="F130:F133" si="32">HLOOKUP(B130,$E$15:$O$114,30,FALSE)</f>
        <v>5.4999999999999997E-3</v>
      </c>
      <c r="G130" s="686">
        <f t="shared" ref="G130:G132" si="33">HLOOKUP(B130,$E$15:$O$114,37,FALSE)</f>
        <v>8.0867000000000004</v>
      </c>
      <c r="H130" s="685">
        <f t="shared" ref="H130:H133" si="34">HLOOKUP(B130,$E$15:$O$114,44,FALSE)</f>
        <v>0</v>
      </c>
      <c r="I130" s="686">
        <f t="shared" ref="I130:I133" si="35">HLOOKUP(B130,$E$15:$O$114,51,FALSE)</f>
        <v>0</v>
      </c>
      <c r="J130" s="686">
        <f t="shared" ref="J130:J133" si="36">HLOOKUP(B130,$E$15:$O$114,58,FALSE)</f>
        <v>0</v>
      </c>
      <c r="K130" s="686">
        <f t="shared" ref="K130:K133" si="37">HLOOKUP(B130,$E$15:$O$114,65,FALSE)</f>
        <v>0</v>
      </c>
      <c r="L130" s="686">
        <f t="shared" ref="L130:L133" si="38">HLOOKUP(B130,$E$15:$O$114,72,FALSE)</f>
        <v>0</v>
      </c>
      <c r="M130" s="686">
        <f t="shared" ref="M130:M133" si="39">HLOOKUP(B130,$E$15:$O$114,79,FALSE)</f>
        <v>0</v>
      </c>
      <c r="N130" s="686">
        <f t="shared" ref="N130:N133" si="40">HLOOKUP(B130,$E$15:$O$114,86,FALSE)</f>
        <v>0</v>
      </c>
      <c r="O130" s="686">
        <f t="shared" ref="O130:O133" si="41">HLOOKUP(B130,$E$15:$O$114,93,FALSE)</f>
        <v>0</v>
      </c>
      <c r="P130" s="686">
        <f t="shared" ref="P130:P133" si="42">HLOOKUP(B130,$E$15:$O$114,100,FALSE)</f>
        <v>0</v>
      </c>
    </row>
    <row r="131" spans="2:16">
      <c r="B131" s="501">
        <v>2018</v>
      </c>
      <c r="C131" s="684">
        <f t="shared" ref="C131:C133" si="43">HLOOKUP(B131,$E$15:$O$114,9,FALSE)</f>
        <v>6.4000000000000003E-3</v>
      </c>
      <c r="D131" s="685">
        <f t="shared" si="30"/>
        <v>1.7600000000000001E-2</v>
      </c>
      <c r="E131" s="686">
        <f t="shared" si="31"/>
        <v>4.2386999999999997</v>
      </c>
      <c r="F131" s="685">
        <f t="shared" si="32"/>
        <v>1.4500000000000001E-2</v>
      </c>
      <c r="G131" s="686">
        <f t="shared" si="33"/>
        <v>18.185700000000001</v>
      </c>
      <c r="H131" s="685">
        <f t="shared" si="34"/>
        <v>0</v>
      </c>
      <c r="I131" s="686">
        <f t="shared" si="35"/>
        <v>0</v>
      </c>
      <c r="J131" s="686">
        <f t="shared" si="36"/>
        <v>0</v>
      </c>
      <c r="K131" s="686">
        <f t="shared" si="37"/>
        <v>0</v>
      </c>
      <c r="L131" s="686">
        <f t="shared" si="38"/>
        <v>0</v>
      </c>
      <c r="M131" s="686">
        <f t="shared" si="39"/>
        <v>0</v>
      </c>
      <c r="N131" s="686">
        <f t="shared" si="40"/>
        <v>0</v>
      </c>
      <c r="O131" s="686">
        <f t="shared" si="41"/>
        <v>0</v>
      </c>
      <c r="P131" s="686">
        <f t="shared" si="42"/>
        <v>0</v>
      </c>
    </row>
    <row r="132" spans="2:16" hidden="1">
      <c r="B132" s="501">
        <v>2019</v>
      </c>
      <c r="C132" s="684">
        <f t="shared" si="43"/>
        <v>3.2000000000000002E-3</v>
      </c>
      <c r="D132" s="685">
        <f t="shared" si="30"/>
        <v>1.7899999999999999E-2</v>
      </c>
      <c r="E132" s="686">
        <f t="shared" si="31"/>
        <v>3.9693999999999998</v>
      </c>
      <c r="F132" s="685">
        <f t="shared" si="32"/>
        <v>1.47E-2</v>
      </c>
      <c r="G132" s="686">
        <f t="shared" si="33"/>
        <v>20.5456</v>
      </c>
      <c r="H132" s="685">
        <f t="shared" si="34"/>
        <v>0</v>
      </c>
      <c r="I132" s="686">
        <f t="shared" si="35"/>
        <v>0</v>
      </c>
      <c r="J132" s="686">
        <f t="shared" si="36"/>
        <v>0</v>
      </c>
      <c r="K132" s="686">
        <f t="shared" si="37"/>
        <v>0</v>
      </c>
      <c r="L132" s="686">
        <f t="shared" si="38"/>
        <v>0</v>
      </c>
      <c r="M132" s="686">
        <f t="shared" si="39"/>
        <v>0</v>
      </c>
      <c r="N132" s="686">
        <f t="shared" si="40"/>
        <v>0</v>
      </c>
      <c r="O132" s="686">
        <f t="shared" si="41"/>
        <v>0</v>
      </c>
      <c r="P132" s="686">
        <f t="shared" si="42"/>
        <v>0</v>
      </c>
    </row>
    <row r="133" spans="2:16" hidden="1">
      <c r="B133" s="502">
        <v>2020</v>
      </c>
      <c r="C133" s="687">
        <f t="shared" si="43"/>
        <v>0</v>
      </c>
      <c r="D133" s="688">
        <f t="shared" si="30"/>
        <v>0</v>
      </c>
      <c r="E133" s="689">
        <f t="shared" si="31"/>
        <v>0</v>
      </c>
      <c r="F133" s="688">
        <f t="shared" si="32"/>
        <v>0</v>
      </c>
      <c r="G133" s="689">
        <f>HLOOKUP(B133,$E$15:$O$114,37,FALSE)</f>
        <v>0</v>
      </c>
      <c r="H133" s="688">
        <f t="shared" si="34"/>
        <v>0</v>
      </c>
      <c r="I133" s="689">
        <f t="shared" si="35"/>
        <v>0</v>
      </c>
      <c r="J133" s="689">
        <f t="shared" si="36"/>
        <v>0</v>
      </c>
      <c r="K133" s="689">
        <f t="shared" si="37"/>
        <v>0</v>
      </c>
      <c r="L133" s="689">
        <f t="shared" si="38"/>
        <v>0</v>
      </c>
      <c r="M133" s="689">
        <f t="shared" si="39"/>
        <v>0</v>
      </c>
      <c r="N133" s="689">
        <f t="shared" si="40"/>
        <v>0</v>
      </c>
      <c r="O133" s="689">
        <f t="shared" si="41"/>
        <v>0</v>
      </c>
      <c r="P133" s="689">
        <f t="shared" si="42"/>
        <v>0</v>
      </c>
    </row>
    <row r="134" spans="2:16" ht="18.75" customHeight="1">
      <c r="B134" s="498" t="s">
        <v>634</v>
      </c>
      <c r="C134" s="598"/>
      <c r="D134" s="599"/>
      <c r="E134" s="600"/>
      <c r="F134" s="599"/>
      <c r="G134" s="599"/>
      <c r="H134" s="599"/>
      <c r="I134" s="599"/>
      <c r="J134" s="599"/>
      <c r="K134" s="599"/>
      <c r="L134" s="599"/>
      <c r="M134" s="599"/>
      <c r="N134" s="599"/>
      <c r="O134" s="599"/>
      <c r="P134" s="599"/>
    </row>
    <row r="136" spans="2:16">
      <c r="B136" s="592" t="s">
        <v>529</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4:X16"/>
  <sheetViews>
    <sheetView zoomScale="90" zoomScaleNormal="90" workbookViewId="0">
      <selection activeCell="J20" sqref="J20"/>
    </sheetView>
  </sheetViews>
  <sheetFormatPr defaultColWidth="9.140625" defaultRowHeight="15"/>
  <cols>
    <col min="1" max="16384" width="9.140625" style="12"/>
  </cols>
  <sheetData>
    <row r="14" spans="2:24" ht="15.75">
      <c r="B14" s="588" t="s">
        <v>507</v>
      </c>
    </row>
    <row r="15" spans="2:24" ht="15.75">
      <c r="B15" s="588"/>
    </row>
    <row r="16" spans="2:24" s="668" customFormat="1" ht="28.5" customHeight="1">
      <c r="B16" s="810" t="s">
        <v>637</v>
      </c>
      <c r="C16" s="810"/>
      <c r="D16" s="810"/>
      <c r="E16" s="810"/>
      <c r="F16" s="810"/>
      <c r="G16" s="810"/>
      <c r="H16" s="810"/>
      <c r="I16" s="810"/>
      <c r="J16" s="810"/>
      <c r="K16" s="810"/>
      <c r="L16" s="810"/>
      <c r="M16" s="810"/>
      <c r="N16" s="810"/>
      <c r="O16" s="810"/>
      <c r="P16" s="810"/>
      <c r="Q16" s="810"/>
      <c r="R16" s="810"/>
      <c r="S16" s="810"/>
      <c r="T16" s="810"/>
      <c r="U16" s="810"/>
      <c r="V16" s="810"/>
      <c r="W16" s="810"/>
      <c r="X16" s="810"/>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Tandem Energy Services</cp:lastModifiedBy>
  <cp:lastPrinted>2017-05-24T00:43:43Z</cp:lastPrinted>
  <dcterms:created xsi:type="dcterms:W3CDTF">2012-03-05T18:56:04Z</dcterms:created>
  <dcterms:modified xsi:type="dcterms:W3CDTF">2019-09-27T15:46:21Z</dcterms:modified>
</cp:coreProperties>
</file>