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Settlement\True-Up 17-18\"/>
    </mc:Choice>
  </mc:AlternateContent>
  <bookViews>
    <workbookView xWindow="0" yWindow="0" windowWidth="28800" windowHeight="11700" activeTab="11"/>
  </bookViews>
  <sheets>
    <sheet name="Jan 18" sheetId="22" r:id="rId1"/>
    <sheet name="Feb 18" sheetId="23" r:id="rId2"/>
    <sheet name="Mar 18" sheetId="24" r:id="rId3"/>
    <sheet name="April 18" sheetId="21" r:id="rId4"/>
    <sheet name="May 18" sheetId="20" r:id="rId5"/>
    <sheet name="June 18" sheetId="19" r:id="rId6"/>
    <sheet name="July 18" sheetId="18" r:id="rId7"/>
    <sheet name="Aug 18" sheetId="17" r:id="rId8"/>
    <sheet name="Sept 18" sheetId="16" r:id="rId9"/>
    <sheet name="Oct 18" sheetId="15" r:id="rId10"/>
    <sheet name="Nov 18" sheetId="11" r:id="rId11"/>
    <sheet name="Dec 18" sheetId="14" r:id="rId12"/>
    <sheet name="Total True Up" sheetId="26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4" l="1"/>
  <c r="K30" i="14"/>
  <c r="K31" i="14"/>
  <c r="K32" i="14"/>
  <c r="K28" i="14"/>
  <c r="K29" i="11" l="1"/>
  <c r="K30" i="11"/>
  <c r="K31" i="11"/>
  <c r="K32" i="11"/>
  <c r="K28" i="11"/>
  <c r="K29" i="15" l="1"/>
  <c r="K30" i="15"/>
  <c r="K31" i="15"/>
  <c r="K32" i="15"/>
  <c r="K28" i="15"/>
  <c r="K29" i="16" l="1"/>
  <c r="K30" i="16"/>
  <c r="K31" i="16"/>
  <c r="K32" i="16"/>
  <c r="K28" i="16"/>
  <c r="K29" i="17" l="1"/>
  <c r="K30" i="17"/>
  <c r="K31" i="17"/>
  <c r="K32" i="17"/>
  <c r="K28" i="17"/>
  <c r="K29" i="18" l="1"/>
  <c r="K30" i="18"/>
  <c r="K31" i="18"/>
  <c r="K32" i="18"/>
  <c r="K28" i="18"/>
  <c r="K29" i="19" l="1"/>
  <c r="K30" i="19"/>
  <c r="K31" i="19"/>
  <c r="K32" i="19"/>
  <c r="K28" i="19"/>
  <c r="K29" i="20" l="1"/>
  <c r="K30" i="20"/>
  <c r="K31" i="20"/>
  <c r="K32" i="20"/>
  <c r="K28" i="20"/>
  <c r="K29" i="21" l="1"/>
  <c r="K30" i="21"/>
  <c r="K31" i="21"/>
  <c r="K32" i="21"/>
  <c r="K28" i="21"/>
  <c r="K29" i="24" l="1"/>
  <c r="K30" i="24"/>
  <c r="K31" i="24"/>
  <c r="K32" i="24"/>
  <c r="K28" i="24"/>
  <c r="K29" i="23" l="1"/>
  <c r="K30" i="23"/>
  <c r="K31" i="23"/>
  <c r="K32" i="23"/>
  <c r="K28" i="23"/>
  <c r="G32" i="24" l="1"/>
  <c r="B32" i="24"/>
  <c r="G31" i="24"/>
  <c r="B31" i="24"/>
  <c r="G30" i="24"/>
  <c r="B30" i="24"/>
  <c r="G29" i="24"/>
  <c r="B29" i="24"/>
  <c r="G28" i="24"/>
  <c r="B28" i="24"/>
  <c r="G23" i="24"/>
  <c r="J22" i="24"/>
  <c r="I22" i="24"/>
  <c r="H22" i="24"/>
  <c r="E22" i="24"/>
  <c r="F22" i="24" s="1"/>
  <c r="J21" i="24"/>
  <c r="I21" i="24"/>
  <c r="H21" i="24"/>
  <c r="E21" i="24"/>
  <c r="F21" i="24" s="1"/>
  <c r="J20" i="24"/>
  <c r="I20" i="24"/>
  <c r="H20" i="24"/>
  <c r="E20" i="24"/>
  <c r="F20" i="24" s="1"/>
  <c r="J19" i="24"/>
  <c r="I19" i="24"/>
  <c r="H19" i="24"/>
  <c r="E19" i="24"/>
  <c r="F19" i="24" s="1"/>
  <c r="J18" i="24"/>
  <c r="I18" i="24"/>
  <c r="H18" i="24"/>
  <c r="E18" i="24"/>
  <c r="F18" i="24" s="1"/>
  <c r="G12" i="24"/>
  <c r="H12" i="24"/>
  <c r="G32" i="23"/>
  <c r="B32" i="23"/>
  <c r="G31" i="23"/>
  <c r="B31" i="23"/>
  <c r="G30" i="23"/>
  <c r="B30" i="23"/>
  <c r="G29" i="23"/>
  <c r="B29" i="23"/>
  <c r="G28" i="23"/>
  <c r="B28" i="23"/>
  <c r="G23" i="23"/>
  <c r="J22" i="23"/>
  <c r="I22" i="23"/>
  <c r="H22" i="23"/>
  <c r="E22" i="23"/>
  <c r="F22" i="23" s="1"/>
  <c r="J21" i="23"/>
  <c r="I21" i="23"/>
  <c r="H21" i="23"/>
  <c r="E21" i="23"/>
  <c r="F21" i="23" s="1"/>
  <c r="J20" i="23"/>
  <c r="I20" i="23"/>
  <c r="H20" i="23"/>
  <c r="E20" i="23"/>
  <c r="F20" i="23" s="1"/>
  <c r="J19" i="23"/>
  <c r="I19" i="23"/>
  <c r="H19" i="23"/>
  <c r="E19" i="23"/>
  <c r="F19" i="23" s="1"/>
  <c r="J18" i="23"/>
  <c r="I18" i="23"/>
  <c r="I23" i="23" s="1"/>
  <c r="H18" i="23"/>
  <c r="E18" i="23"/>
  <c r="F18" i="23" s="1"/>
  <c r="G12" i="23"/>
  <c r="H12" i="23"/>
  <c r="G32" i="22"/>
  <c r="B32" i="22"/>
  <c r="G31" i="22"/>
  <c r="B31" i="22"/>
  <c r="G30" i="22"/>
  <c r="B30" i="22"/>
  <c r="G29" i="22"/>
  <c r="B29" i="22"/>
  <c r="G28" i="22"/>
  <c r="G33" i="22" s="1"/>
  <c r="B28" i="22"/>
  <c r="G23" i="22"/>
  <c r="J22" i="22"/>
  <c r="I22" i="22"/>
  <c r="H22" i="22"/>
  <c r="E22" i="22"/>
  <c r="F22" i="22" s="1"/>
  <c r="J21" i="22"/>
  <c r="I21" i="22"/>
  <c r="H21" i="22"/>
  <c r="E21" i="22"/>
  <c r="F21" i="22" s="1"/>
  <c r="J20" i="22"/>
  <c r="I20" i="22"/>
  <c r="H20" i="22"/>
  <c r="E20" i="22"/>
  <c r="F20" i="22" s="1"/>
  <c r="J19" i="22"/>
  <c r="I19" i="22"/>
  <c r="H19" i="22"/>
  <c r="E19" i="22"/>
  <c r="F19" i="22" s="1"/>
  <c r="J18" i="22"/>
  <c r="J23" i="22" s="1"/>
  <c r="I18" i="22"/>
  <c r="H18" i="22"/>
  <c r="E18" i="22"/>
  <c r="F18" i="22" s="1"/>
  <c r="G12" i="22"/>
  <c r="H12" i="22"/>
  <c r="J23" i="24" l="1"/>
  <c r="I23" i="24"/>
  <c r="J23" i="23"/>
  <c r="G33" i="23"/>
  <c r="I23" i="22"/>
  <c r="G33" i="24"/>
  <c r="J12" i="22"/>
  <c r="J12" i="24"/>
  <c r="I12" i="24"/>
  <c r="J12" i="23"/>
  <c r="I12" i="23"/>
  <c r="I12" i="22"/>
  <c r="K19" i="24"/>
  <c r="K21" i="24"/>
  <c r="H23" i="24"/>
  <c r="K18" i="24"/>
  <c r="K20" i="24"/>
  <c r="K22" i="24"/>
  <c r="K19" i="23"/>
  <c r="K21" i="23"/>
  <c r="H23" i="23"/>
  <c r="K18" i="23"/>
  <c r="K20" i="23"/>
  <c r="K22" i="23"/>
  <c r="K19" i="22"/>
  <c r="K29" i="22" s="1"/>
  <c r="K21" i="22"/>
  <c r="K31" i="22" s="1"/>
  <c r="H23" i="22"/>
  <c r="K18" i="22"/>
  <c r="K28" i="22" s="1"/>
  <c r="K20" i="22"/>
  <c r="K30" i="22" s="1"/>
  <c r="K22" i="22"/>
  <c r="K32" i="22" s="1"/>
  <c r="H33" i="24" l="1"/>
  <c r="H33" i="23"/>
  <c r="J33" i="23"/>
  <c r="J33" i="24"/>
  <c r="J33" i="22"/>
  <c r="H33" i="22"/>
  <c r="K12" i="23"/>
  <c r="K12" i="22"/>
  <c r="I33" i="24"/>
  <c r="K23" i="24"/>
  <c r="K12" i="24"/>
  <c r="I33" i="23"/>
  <c r="I33" i="22"/>
  <c r="K23" i="23"/>
  <c r="K23" i="22"/>
  <c r="K33" i="23" l="1"/>
  <c r="K33" i="22"/>
  <c r="K33" i="24"/>
  <c r="G32" i="21" l="1"/>
  <c r="B32" i="21"/>
  <c r="G31" i="21"/>
  <c r="B31" i="21"/>
  <c r="G30" i="21"/>
  <c r="B30" i="21"/>
  <c r="G29" i="21"/>
  <c r="B29" i="21"/>
  <c r="G28" i="21"/>
  <c r="B28" i="21"/>
  <c r="G23" i="21"/>
  <c r="J22" i="21"/>
  <c r="I22" i="21"/>
  <c r="H22" i="21"/>
  <c r="E22" i="21"/>
  <c r="F22" i="21" s="1"/>
  <c r="J21" i="21"/>
  <c r="I21" i="21"/>
  <c r="H21" i="21"/>
  <c r="E21" i="21"/>
  <c r="F21" i="21" s="1"/>
  <c r="J20" i="21"/>
  <c r="I20" i="21"/>
  <c r="H20" i="21"/>
  <c r="E20" i="21"/>
  <c r="F20" i="21" s="1"/>
  <c r="J19" i="21"/>
  <c r="I19" i="21"/>
  <c r="H19" i="21"/>
  <c r="E19" i="21"/>
  <c r="F19" i="21" s="1"/>
  <c r="J18" i="21"/>
  <c r="J23" i="21" s="1"/>
  <c r="I18" i="21"/>
  <c r="H18" i="21"/>
  <c r="E18" i="21"/>
  <c r="F18" i="21" s="1"/>
  <c r="G12" i="21"/>
  <c r="G32" i="20"/>
  <c r="B32" i="20"/>
  <c r="G31" i="20"/>
  <c r="B31" i="20"/>
  <c r="G30" i="20"/>
  <c r="B30" i="20"/>
  <c r="G29" i="20"/>
  <c r="B29" i="20"/>
  <c r="G28" i="20"/>
  <c r="B28" i="20"/>
  <c r="G23" i="20"/>
  <c r="J22" i="20"/>
  <c r="I22" i="20"/>
  <c r="H22" i="20"/>
  <c r="E22" i="20"/>
  <c r="F22" i="20" s="1"/>
  <c r="J21" i="20"/>
  <c r="I21" i="20"/>
  <c r="H21" i="20"/>
  <c r="K21" i="20" s="1"/>
  <c r="E21" i="20"/>
  <c r="F21" i="20" s="1"/>
  <c r="J20" i="20"/>
  <c r="I20" i="20"/>
  <c r="H20" i="20"/>
  <c r="E20" i="20"/>
  <c r="F20" i="20" s="1"/>
  <c r="J19" i="20"/>
  <c r="I19" i="20"/>
  <c r="H19" i="20"/>
  <c r="E19" i="20"/>
  <c r="F19" i="20" s="1"/>
  <c r="J18" i="20"/>
  <c r="I18" i="20"/>
  <c r="I23" i="20" s="1"/>
  <c r="H18" i="20"/>
  <c r="E18" i="20"/>
  <c r="F18" i="20" s="1"/>
  <c r="G12" i="20"/>
  <c r="J12" i="20"/>
  <c r="I12" i="20"/>
  <c r="G32" i="19"/>
  <c r="B32" i="19"/>
  <c r="G31" i="19"/>
  <c r="B31" i="19"/>
  <c r="G30" i="19"/>
  <c r="B30" i="19"/>
  <c r="G29" i="19"/>
  <c r="B29" i="19"/>
  <c r="G28" i="19"/>
  <c r="B28" i="19"/>
  <c r="G23" i="19"/>
  <c r="J22" i="19"/>
  <c r="I22" i="19"/>
  <c r="H22" i="19"/>
  <c r="E22" i="19"/>
  <c r="F22" i="19" s="1"/>
  <c r="J21" i="19"/>
  <c r="I21" i="19"/>
  <c r="H21" i="19"/>
  <c r="E21" i="19"/>
  <c r="F21" i="19" s="1"/>
  <c r="J20" i="19"/>
  <c r="I20" i="19"/>
  <c r="H20" i="19"/>
  <c r="E20" i="19"/>
  <c r="F20" i="19" s="1"/>
  <c r="J19" i="19"/>
  <c r="I19" i="19"/>
  <c r="H19" i="19"/>
  <c r="E19" i="19"/>
  <c r="F19" i="19" s="1"/>
  <c r="J18" i="19"/>
  <c r="I18" i="19"/>
  <c r="H18" i="19"/>
  <c r="E18" i="19"/>
  <c r="F18" i="19" s="1"/>
  <c r="G12" i="19"/>
  <c r="G32" i="18"/>
  <c r="B32" i="18"/>
  <c r="G31" i="18"/>
  <c r="B31" i="18"/>
  <c r="G30" i="18"/>
  <c r="B30" i="18"/>
  <c r="G29" i="18"/>
  <c r="B29" i="18"/>
  <c r="G28" i="18"/>
  <c r="B28" i="18"/>
  <c r="G23" i="18"/>
  <c r="J22" i="18"/>
  <c r="I22" i="18"/>
  <c r="H22" i="18"/>
  <c r="E22" i="18"/>
  <c r="F22" i="18" s="1"/>
  <c r="J21" i="18"/>
  <c r="I21" i="18"/>
  <c r="H21" i="18"/>
  <c r="E21" i="18"/>
  <c r="F21" i="18" s="1"/>
  <c r="J20" i="18"/>
  <c r="I20" i="18"/>
  <c r="H20" i="18"/>
  <c r="E20" i="18"/>
  <c r="F20" i="18" s="1"/>
  <c r="J19" i="18"/>
  <c r="I19" i="18"/>
  <c r="H19" i="18"/>
  <c r="E19" i="18"/>
  <c r="F19" i="18" s="1"/>
  <c r="J18" i="18"/>
  <c r="I18" i="18"/>
  <c r="I23" i="18" s="1"/>
  <c r="H18" i="18"/>
  <c r="E18" i="18"/>
  <c r="F18" i="18" s="1"/>
  <c r="G12" i="18"/>
  <c r="H12" i="18"/>
  <c r="G32" i="17"/>
  <c r="B32" i="17"/>
  <c r="G31" i="17"/>
  <c r="B31" i="17"/>
  <c r="G30" i="17"/>
  <c r="B30" i="17"/>
  <c r="G29" i="17"/>
  <c r="B29" i="17"/>
  <c r="G28" i="17"/>
  <c r="B28" i="17"/>
  <c r="G23" i="17"/>
  <c r="J22" i="17"/>
  <c r="I22" i="17"/>
  <c r="H22" i="17"/>
  <c r="E22" i="17"/>
  <c r="F22" i="17" s="1"/>
  <c r="J21" i="17"/>
  <c r="I21" i="17"/>
  <c r="H21" i="17"/>
  <c r="E21" i="17"/>
  <c r="F21" i="17" s="1"/>
  <c r="J20" i="17"/>
  <c r="I20" i="17"/>
  <c r="H20" i="17"/>
  <c r="E20" i="17"/>
  <c r="F20" i="17" s="1"/>
  <c r="J19" i="17"/>
  <c r="I19" i="17"/>
  <c r="H19" i="17"/>
  <c r="E19" i="17"/>
  <c r="F19" i="17" s="1"/>
  <c r="J18" i="17"/>
  <c r="I18" i="17"/>
  <c r="H18" i="17"/>
  <c r="E18" i="17"/>
  <c r="F18" i="17" s="1"/>
  <c r="G12" i="17"/>
  <c r="G32" i="16"/>
  <c r="B32" i="16"/>
  <c r="G31" i="16"/>
  <c r="B31" i="16"/>
  <c r="G30" i="16"/>
  <c r="B30" i="16"/>
  <c r="G29" i="16"/>
  <c r="B29" i="16"/>
  <c r="G28" i="16"/>
  <c r="G33" i="16" s="1"/>
  <c r="B28" i="16"/>
  <c r="G23" i="16"/>
  <c r="J22" i="16"/>
  <c r="I22" i="16"/>
  <c r="H22" i="16"/>
  <c r="E22" i="16"/>
  <c r="F22" i="16" s="1"/>
  <c r="J21" i="16"/>
  <c r="I21" i="16"/>
  <c r="H21" i="16"/>
  <c r="E21" i="16"/>
  <c r="J20" i="16"/>
  <c r="I20" i="16"/>
  <c r="H20" i="16"/>
  <c r="E20" i="16"/>
  <c r="F20" i="16" s="1"/>
  <c r="J19" i="16"/>
  <c r="I19" i="16"/>
  <c r="H19" i="16"/>
  <c r="E19" i="16"/>
  <c r="J18" i="16"/>
  <c r="J23" i="16" s="1"/>
  <c r="I18" i="16"/>
  <c r="H18" i="16"/>
  <c r="E18" i="16"/>
  <c r="F18" i="16" s="1"/>
  <c r="G12" i="16"/>
  <c r="G32" i="15"/>
  <c r="B32" i="15"/>
  <c r="G31" i="15"/>
  <c r="B31" i="15"/>
  <c r="G30" i="15"/>
  <c r="B30" i="15"/>
  <c r="G29" i="15"/>
  <c r="B29" i="15"/>
  <c r="G28" i="15"/>
  <c r="B28" i="15"/>
  <c r="G23" i="15"/>
  <c r="J22" i="15"/>
  <c r="I22" i="15"/>
  <c r="H22" i="15"/>
  <c r="E22" i="15"/>
  <c r="F22" i="15" s="1"/>
  <c r="J21" i="15"/>
  <c r="I21" i="15"/>
  <c r="H21" i="15"/>
  <c r="E21" i="15"/>
  <c r="F21" i="15" s="1"/>
  <c r="J20" i="15"/>
  <c r="I20" i="15"/>
  <c r="H20" i="15"/>
  <c r="E20" i="15"/>
  <c r="J19" i="15"/>
  <c r="I19" i="15"/>
  <c r="H19" i="15"/>
  <c r="E19" i="15"/>
  <c r="F19" i="15" s="1"/>
  <c r="J18" i="15"/>
  <c r="I18" i="15"/>
  <c r="H18" i="15"/>
  <c r="E18" i="15"/>
  <c r="F18" i="15" s="1"/>
  <c r="G12" i="15"/>
  <c r="G32" i="14"/>
  <c r="B32" i="14"/>
  <c r="G31" i="14"/>
  <c r="B31" i="14"/>
  <c r="G30" i="14"/>
  <c r="B30" i="14"/>
  <c r="G29" i="14"/>
  <c r="B29" i="14"/>
  <c r="G28" i="14"/>
  <c r="B28" i="14"/>
  <c r="G23" i="14"/>
  <c r="J22" i="14"/>
  <c r="I22" i="14"/>
  <c r="H22" i="14"/>
  <c r="E22" i="14"/>
  <c r="F22" i="14" s="1"/>
  <c r="J21" i="14"/>
  <c r="I21" i="14"/>
  <c r="H21" i="14"/>
  <c r="E21" i="14"/>
  <c r="F21" i="14" s="1"/>
  <c r="J20" i="14"/>
  <c r="I20" i="14"/>
  <c r="H20" i="14"/>
  <c r="E20" i="14"/>
  <c r="F20" i="14" s="1"/>
  <c r="J19" i="14"/>
  <c r="I19" i="14"/>
  <c r="H19" i="14"/>
  <c r="E19" i="14"/>
  <c r="F19" i="14" s="1"/>
  <c r="J18" i="14"/>
  <c r="I18" i="14"/>
  <c r="H18" i="14"/>
  <c r="E18" i="14"/>
  <c r="F18" i="14" s="1"/>
  <c r="G12" i="14"/>
  <c r="J12" i="14"/>
  <c r="J23" i="17" l="1"/>
  <c r="I23" i="19"/>
  <c r="J23" i="19"/>
  <c r="I23" i="21"/>
  <c r="H12" i="21"/>
  <c r="I23" i="16"/>
  <c r="I12" i="14"/>
  <c r="K20" i="18"/>
  <c r="I12" i="18"/>
  <c r="H23" i="14"/>
  <c r="K22" i="17"/>
  <c r="H12" i="19"/>
  <c r="J23" i="14"/>
  <c r="K19" i="14"/>
  <c r="F20" i="15"/>
  <c r="K20" i="17"/>
  <c r="K18" i="17"/>
  <c r="K22" i="18"/>
  <c r="K18" i="18"/>
  <c r="J23" i="18"/>
  <c r="K19" i="20"/>
  <c r="K21" i="14"/>
  <c r="I23" i="14"/>
  <c r="G33" i="14"/>
  <c r="I23" i="15"/>
  <c r="H12" i="15"/>
  <c r="J12" i="15"/>
  <c r="I12" i="15"/>
  <c r="G33" i="15"/>
  <c r="H12" i="16"/>
  <c r="J12" i="16"/>
  <c r="I12" i="16"/>
  <c r="I23" i="17"/>
  <c r="H23" i="17"/>
  <c r="J12" i="17"/>
  <c r="I12" i="17"/>
  <c r="G33" i="17"/>
  <c r="H12" i="17"/>
  <c r="H23" i="18"/>
  <c r="G33" i="18"/>
  <c r="I12" i="19"/>
  <c r="G33" i="19"/>
  <c r="J12" i="19"/>
  <c r="H23" i="20"/>
  <c r="J23" i="20"/>
  <c r="H12" i="20"/>
  <c r="G33" i="20"/>
  <c r="J12" i="21"/>
  <c r="I12" i="21"/>
  <c r="G33" i="21"/>
  <c r="K19" i="21"/>
  <c r="K21" i="21"/>
  <c r="H23" i="21"/>
  <c r="K18" i="21"/>
  <c r="K20" i="21"/>
  <c r="K22" i="21"/>
  <c r="K18" i="20"/>
  <c r="K20" i="20"/>
  <c r="K22" i="20"/>
  <c r="K21" i="19"/>
  <c r="H23" i="19"/>
  <c r="K19" i="19"/>
  <c r="K18" i="19"/>
  <c r="K20" i="19"/>
  <c r="K22" i="19"/>
  <c r="J12" i="18"/>
  <c r="K19" i="18"/>
  <c r="K21" i="18"/>
  <c r="K19" i="17"/>
  <c r="K21" i="17"/>
  <c r="F19" i="16"/>
  <c r="K19" i="16"/>
  <c r="F21" i="16"/>
  <c r="K21" i="16"/>
  <c r="H23" i="16"/>
  <c r="K18" i="16"/>
  <c r="K20" i="16"/>
  <c r="K22" i="16"/>
  <c r="K19" i="15"/>
  <c r="K21" i="15"/>
  <c r="H23" i="15"/>
  <c r="K18" i="15"/>
  <c r="K20" i="15"/>
  <c r="K22" i="15"/>
  <c r="J23" i="15"/>
  <c r="H12" i="14"/>
  <c r="K18" i="14"/>
  <c r="K20" i="14"/>
  <c r="K22" i="14"/>
  <c r="B28" i="11"/>
  <c r="H33" i="21" l="1"/>
  <c r="I33" i="19"/>
  <c r="H33" i="19"/>
  <c r="K12" i="15"/>
  <c r="I33" i="21"/>
  <c r="I33" i="16"/>
  <c r="K12" i="21"/>
  <c r="I33" i="15"/>
  <c r="I33" i="18"/>
  <c r="K12" i="14"/>
  <c r="J33" i="15"/>
  <c r="J33" i="17"/>
  <c r="K23" i="18"/>
  <c r="J33" i="20"/>
  <c r="K23" i="21"/>
  <c r="J33" i="21"/>
  <c r="H33" i="14"/>
  <c r="I33" i="14"/>
  <c r="J33" i="14"/>
  <c r="J33" i="16"/>
  <c r="H33" i="16"/>
  <c r="K12" i="16"/>
  <c r="K23" i="17"/>
  <c r="I33" i="17"/>
  <c r="H33" i="17"/>
  <c r="J33" i="18"/>
  <c r="K23" i="19"/>
  <c r="J33" i="19"/>
  <c r="K12" i="19"/>
  <c r="K12" i="20"/>
  <c r="H33" i="20"/>
  <c r="I33" i="20"/>
  <c r="K23" i="20"/>
  <c r="H33" i="18"/>
  <c r="K12" i="18"/>
  <c r="K12" i="17"/>
  <c r="K23" i="16"/>
  <c r="H33" i="15"/>
  <c r="K23" i="15"/>
  <c r="K23" i="14"/>
  <c r="B29" i="11"/>
  <c r="B32" i="11"/>
  <c r="B30" i="11"/>
  <c r="B31" i="11"/>
  <c r="K33" i="21" l="1"/>
  <c r="K33" i="19"/>
  <c r="K33" i="16"/>
  <c r="K33" i="15"/>
  <c r="K33" i="17"/>
  <c r="K33" i="18"/>
  <c r="K33" i="14"/>
  <c r="K33" i="20"/>
  <c r="E18" i="11"/>
  <c r="F18" i="11" s="1"/>
  <c r="E20" i="11"/>
  <c r="F20" i="11" s="1"/>
  <c r="E19" i="11"/>
  <c r="E22" i="11"/>
  <c r="F22" i="11" s="1"/>
  <c r="E21" i="11"/>
  <c r="I20" i="11" l="1"/>
  <c r="G28" i="11"/>
  <c r="F21" i="11"/>
  <c r="G31" i="11"/>
  <c r="G30" i="11"/>
  <c r="F19" i="11"/>
  <c r="J19" i="11"/>
  <c r="I21" i="11"/>
  <c r="J21" i="11"/>
  <c r="H21" i="11"/>
  <c r="I18" i="11"/>
  <c r="H18" i="11"/>
  <c r="J18" i="11"/>
  <c r="H22" i="11"/>
  <c r="J22" i="11"/>
  <c r="I22" i="11"/>
  <c r="G32" i="11" l="1"/>
  <c r="J20" i="11"/>
  <c r="J23" i="11" s="1"/>
  <c r="H20" i="11"/>
  <c r="K20" i="11" s="1"/>
  <c r="G23" i="11"/>
  <c r="G29" i="11"/>
  <c r="G33" i="11" s="1"/>
  <c r="G12" i="11"/>
  <c r="I19" i="11"/>
  <c r="H19" i="11"/>
  <c r="H23" i="11" s="1"/>
  <c r="K21" i="11"/>
  <c r="K22" i="11"/>
  <c r="K18" i="11"/>
  <c r="B5" i="26" l="1"/>
  <c r="I23" i="11"/>
  <c r="I12" i="11"/>
  <c r="J12" i="11"/>
  <c r="K19" i="11"/>
  <c r="K23" i="11" s="1"/>
  <c r="B6" i="26"/>
  <c r="H12" i="11"/>
  <c r="B7" i="26"/>
  <c r="H33" i="11"/>
  <c r="J33" i="11" l="1"/>
  <c r="B4" i="26"/>
  <c r="I33" i="11"/>
  <c r="K12" i="11"/>
  <c r="B3" i="26"/>
  <c r="B9" i="26" l="1"/>
  <c r="K33" i="11"/>
</calcChain>
</file>

<file path=xl/sharedStrings.xml><?xml version="1.0" encoding="utf-8"?>
<sst xmlns="http://schemas.openxmlformats.org/spreadsheetml/2006/main" count="669" uniqueCount="43">
  <si>
    <t>Tier 1</t>
  </si>
  <si>
    <t>Tier 2</t>
  </si>
  <si>
    <t>TOU Off-peak</t>
  </si>
  <si>
    <t>TOU On-peak</t>
  </si>
  <si>
    <t>TOU Mid-peak</t>
  </si>
  <si>
    <t>Difference</t>
  </si>
  <si>
    <t>kWh Volumes</t>
  </si>
  <si>
    <t>RPP Rate</t>
  </si>
  <si>
    <t>Estimated RPP Revenue</t>
  </si>
  <si>
    <t>Day 4 Initial RPP Settlement Calculation:</t>
  </si>
  <si>
    <t>Actual RPP Revenue</t>
  </si>
  <si>
    <t>Total Commodity</t>
  </si>
  <si>
    <t>GA Actual</t>
  </si>
  <si>
    <t>Estimated RPP Settlement</t>
  </si>
  <si>
    <t>Actual RPP Settlement</t>
  </si>
  <si>
    <t>RPP Settlement True-UP</t>
  </si>
  <si>
    <t>True-Up RPP Revenue</t>
  </si>
  <si>
    <t>RPP Revenue Prices</t>
  </si>
  <si>
    <t>Estimated GA</t>
  </si>
  <si>
    <t>Actual GA</t>
  </si>
  <si>
    <t>Estimated HOEP</t>
  </si>
  <si>
    <t>Actual HOEP</t>
  </si>
  <si>
    <t>True-up HOEP</t>
  </si>
  <si>
    <t>True-up GA</t>
  </si>
  <si>
    <t xml:space="preserve"> RPP Settlement Calculation based on Actual GA Price:</t>
  </si>
  <si>
    <t>RPP Settlement True-up based on Actual GA Price:</t>
  </si>
  <si>
    <t>GA Price Difference</t>
  </si>
  <si>
    <t>True-Up elements</t>
  </si>
  <si>
    <t>RPP Settlement - 1st True-UP</t>
  </si>
  <si>
    <t>HOEP Difference</t>
  </si>
  <si>
    <t>Settlement kWh Volumes</t>
  </si>
  <si>
    <t>Actual kWh Volumes</t>
  </si>
  <si>
    <t>True- Up Total</t>
  </si>
  <si>
    <t>Off Peak</t>
  </si>
  <si>
    <t>Mid Peak</t>
  </si>
  <si>
    <t>On Peak</t>
  </si>
  <si>
    <t>Settlement Submission</t>
  </si>
  <si>
    <t>Total</t>
  </si>
  <si>
    <t>Took actual settlement values and inserted them on the first chart, used the OEB calculation of actual usage/HOEP/GA for second chart, compared the two</t>
  </si>
  <si>
    <t>1598 Settlement Values (billed)</t>
  </si>
  <si>
    <t>Actual RPP Revenue and Actual GA Price:</t>
  </si>
  <si>
    <t>True Up of Settled to Actual</t>
  </si>
  <si>
    <t>GA 2nd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</si>
</sst>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&quot;$&quot;#,##0.00"/>
    <numFmt numFmtId="165" formatCode="_-* #,##0.00_-;\-* #,##0.00_-;_-* &quot;-&quot;??_-;_-@_-"/>
    <numFmt numFmtId="166" formatCode="_(* #,##0_);_(* \(#,##0\);_(* &quot;-&quot;??_);_(@_)"/>
    <numFmt numFmtId="167" formatCode="_(&quot;$&quot;* #,##0.0000_);_(&quot;$&quot;* \(#,##0.0000\);_(&quot;$&quot;* &quot;-&quot;??_);_(@_)"/>
    <numFmt numFmtId="168" formatCode="_(&quot;$&quot;* #,##0_);_(&quot;$&quot;* \(#,##0\);_(&quot;$&quot;* &quot;-&quot;??_);_(@_)"/>
    <numFmt numFmtId="169" formatCode="_(&quot;$&quot;* #,##0.000_);_(&quot;$&quot;* \(#,##0.000\);_(&quot;$&quot;* &quot;-&quot;??_);_(@_)"/>
    <numFmt numFmtId="170" formatCode="_-&quot;$&quot;* #,##0.0000_-;\-&quot;$&quot;* #,##0.0000_-;_-&quot;$&quot;* &quot;-&quot;??_-;_-@_-"/>
    <numFmt numFmtId="171" formatCode="_-&quot;$&quot;* #,##0.00000_-;\-&quot;$&quot;* #,##0.000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168" fontId="0" fillId="0" borderId="0" xfId="1" applyNumberFormat="1" applyFont="1"/>
    <xf numFmtId="168" fontId="0" fillId="0" borderId="0" xfId="0" applyNumberFormat="1"/>
    <xf numFmtId="0" fontId="0" fillId="0" borderId="0" xfId="0" applyBorder="1"/>
    <xf numFmtId="0" fontId="2" fillId="0" borderId="0" xfId="0" applyFont="1"/>
    <xf numFmtId="0" fontId="0" fillId="0" borderId="0" xfId="0" applyAlignment="1">
      <alignment horizontal="center"/>
    </xf>
    <xf numFmtId="166" fontId="0" fillId="0" borderId="1" xfId="0" applyNumberFormat="1" applyBorder="1"/>
    <xf numFmtId="166" fontId="0" fillId="0" borderId="0" xfId="2" applyNumberFormat="1" applyFont="1"/>
    <xf numFmtId="168" fontId="0" fillId="0" borderId="1" xfId="1" applyNumberFormat="1" applyFont="1" applyBorder="1"/>
    <xf numFmtId="0" fontId="3" fillId="0" borderId="0" xfId="0" applyFont="1"/>
    <xf numFmtId="168" fontId="0" fillId="0" borderId="0" xfId="1" applyNumberFormat="1" applyFont="1" applyBorder="1"/>
    <xf numFmtId="171" fontId="0" fillId="0" borderId="0" xfId="0" applyNumberFormat="1"/>
    <xf numFmtId="0" fontId="2" fillId="0" borderId="0" xfId="0" applyFont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6" fontId="0" fillId="0" borderId="0" xfId="0" applyNumberFormat="1" applyBorder="1"/>
    <xf numFmtId="168" fontId="0" fillId="0" borderId="0" xfId="0" applyNumberForma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9" fontId="0" fillId="0" borderId="0" xfId="0" applyNumberFormat="1" applyBorder="1"/>
    <xf numFmtId="166" fontId="0" fillId="0" borderId="0" xfId="2" applyNumberFormat="1" applyFont="1" applyBorder="1"/>
    <xf numFmtId="165" fontId="0" fillId="0" borderId="0" xfId="0" applyNumberFormat="1"/>
    <xf numFmtId="0" fontId="3" fillId="0" borderId="0" xfId="0" applyFont="1" applyBorder="1"/>
    <xf numFmtId="0" fontId="2" fillId="0" borderId="0" xfId="0" applyFont="1" applyBorder="1" applyAlignment="1">
      <alignment wrapText="1"/>
    </xf>
    <xf numFmtId="167" fontId="0" fillId="0" borderId="0" xfId="1" applyNumberFormat="1" applyFont="1" applyBorder="1"/>
    <xf numFmtId="170" fontId="0" fillId="0" borderId="0" xfId="0" applyNumberFormat="1" applyBorder="1"/>
    <xf numFmtId="171" fontId="0" fillId="0" borderId="0" xfId="0" applyNumberForma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3" xfId="0" applyBorder="1"/>
    <xf numFmtId="169" fontId="0" fillId="0" borderId="4" xfId="0" applyNumberFormat="1" applyBorder="1"/>
    <xf numFmtId="167" fontId="0" fillId="0" borderId="4" xfId="1" applyNumberFormat="1" applyFont="1" applyBorder="1"/>
    <xf numFmtId="170" fontId="0" fillId="0" borderId="4" xfId="0" applyNumberFormat="1" applyBorder="1"/>
    <xf numFmtId="0" fontId="0" fillId="0" borderId="5" xfId="0" applyBorder="1"/>
    <xf numFmtId="0" fontId="0" fillId="0" borderId="6" xfId="0" applyBorder="1"/>
    <xf numFmtId="169" fontId="0" fillId="0" borderId="7" xfId="0" applyNumberFormat="1" applyBorder="1"/>
    <xf numFmtId="167" fontId="0" fillId="0" borderId="7" xfId="1" applyNumberFormat="1" applyFont="1" applyBorder="1"/>
    <xf numFmtId="170" fontId="0" fillId="0" borderId="7" xfId="0" applyNumberFormat="1" applyBorder="1"/>
    <xf numFmtId="168" fontId="0" fillId="0" borderId="1" xfId="1" applyNumberFormat="1" applyFont="1" applyFill="1" applyBorder="1"/>
    <xf numFmtId="0" fontId="2" fillId="0" borderId="2" xfId="0" applyFont="1" applyBorder="1" applyAlignment="1">
      <alignment wrapText="1"/>
    </xf>
    <xf numFmtId="0" fontId="4" fillId="0" borderId="0" xfId="0" applyFont="1"/>
    <xf numFmtId="164" fontId="0" fillId="0" borderId="0" xfId="0" applyNumberFormat="1"/>
    <xf numFmtId="43" fontId="0" fillId="0" borderId="0" xfId="3" applyFont="1" applyAlignment="1">
      <alignment wrapText="1"/>
    </xf>
    <xf numFmtId="0" fontId="2" fillId="0" borderId="8" xfId="0" applyFont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C12" sqref="C12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6.2851562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24">
        <v>2.0789999999999999E-2</v>
      </c>
      <c r="D7" s="32">
        <v>6.3700000000000007E-2</v>
      </c>
      <c r="E7" s="32"/>
      <c r="F7" s="33"/>
      <c r="G7" s="7">
        <v>4697186.0638400009</v>
      </c>
      <c r="H7" s="1"/>
      <c r="I7" s="1"/>
      <c r="J7" s="1"/>
      <c r="K7" s="1">
        <v>-9678.86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>
        <v>2.0789999999999999E-2</v>
      </c>
      <c r="D8" s="24">
        <v>6.3700000000000007E-2</v>
      </c>
      <c r="E8" s="24"/>
      <c r="F8" s="25"/>
      <c r="G8" s="7">
        <v>4347052.0393599998</v>
      </c>
      <c r="H8" s="1"/>
      <c r="I8" s="1"/>
      <c r="J8" s="1"/>
      <c r="K8" s="1">
        <v>48851.08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2.2919999999999999E-2</v>
      </c>
      <c r="D9" s="24">
        <v>6.3700000000000007E-2</v>
      </c>
      <c r="E9" s="24"/>
      <c r="F9" s="25"/>
      <c r="G9" s="7">
        <v>40665706.437369995</v>
      </c>
      <c r="H9" s="1"/>
      <c r="I9" s="1"/>
      <c r="J9" s="1"/>
      <c r="K9" s="1">
        <v>-658528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>
        <v>2.2919999999999999E-2</v>
      </c>
      <c r="D10" s="24">
        <v>6.3700000000000007E-2</v>
      </c>
      <c r="E10" s="24"/>
      <c r="F10" s="25"/>
      <c r="G10" s="7">
        <v>10175157.074289998</v>
      </c>
      <c r="H10" s="1"/>
      <c r="I10" s="1"/>
      <c r="J10" s="1"/>
      <c r="K10" s="1">
        <v>140490.29999999999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2.2919999999999999E-2</v>
      </c>
      <c r="D11" s="37">
        <v>6.3700000000000007E-2</v>
      </c>
      <c r="E11" s="37"/>
      <c r="F11" s="38"/>
      <c r="G11" s="7">
        <v>11034010.01254</v>
      </c>
      <c r="H11" s="1"/>
      <c r="I11" s="1"/>
      <c r="J11" s="1"/>
      <c r="K11" s="1">
        <v>560609.88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70919111.627399996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81744.399999999965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3.0324717741935407E-2</v>
      </c>
      <c r="D18" s="32">
        <v>6.7360000000000003E-2</v>
      </c>
      <c r="E18" s="32">
        <f>+C18+D18</f>
        <v>9.7684717741935406E-2</v>
      </c>
      <c r="F18" s="33">
        <f>+B18-E18</f>
        <v>-2.0684717741935407E-2</v>
      </c>
      <c r="G18" s="7">
        <v>5239327.450530001</v>
      </c>
      <c r="H18" s="1">
        <f>+G18*B18</f>
        <v>403428.21369081008</v>
      </c>
      <c r="I18" s="1">
        <f>+G18*C18</f>
        <v>158881.12609489632</v>
      </c>
      <c r="J18" s="1">
        <f>+G18*D18</f>
        <v>352921.09706770087</v>
      </c>
      <c r="K18" s="1">
        <f>+H18-I18-J18</f>
        <v>-108374.00947178711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3.0324717741935407E-2</v>
      </c>
      <c r="D19" s="24">
        <v>6.7360000000000003E-2</v>
      </c>
      <c r="E19" s="24">
        <f t="shared" ref="E19:E22" si="1">+C19+D19</f>
        <v>9.7684717741935406E-2</v>
      </c>
      <c r="F19" s="25">
        <f t="shared" ref="F19:F22" si="2">+B19-E19</f>
        <v>-7.6847177419354096E-3</v>
      </c>
      <c r="G19" s="7">
        <v>4261597.4895799998</v>
      </c>
      <c r="H19" s="1">
        <f>+G19*B19</f>
        <v>383543.77406219998</v>
      </c>
      <c r="I19" s="1">
        <f>+G19*C19</f>
        <v>129231.74100125401</v>
      </c>
      <c r="J19" s="1">
        <f>+G19*D19</f>
        <v>287061.20689810882</v>
      </c>
      <c r="K19" s="1">
        <f t="shared" ref="K19:K22" si="3">+H19-I19-J19</f>
        <v>-32749.173837162845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3.0324717741935407E-2</v>
      </c>
      <c r="D20" s="24">
        <v>6.7360000000000003E-2</v>
      </c>
      <c r="E20" s="24">
        <f t="shared" si="1"/>
        <v>9.7684717741935406E-2</v>
      </c>
      <c r="F20" s="25">
        <f t="shared" si="2"/>
        <v>-3.2684717741935404E-2</v>
      </c>
      <c r="G20" s="7">
        <v>35737230.787109993</v>
      </c>
      <c r="H20" s="1">
        <f>+G20*B20</f>
        <v>2322920.0011621495</v>
      </c>
      <c r="I20" s="1">
        <f>+G20*C20</f>
        <v>1083721.4364975146</v>
      </c>
      <c r="J20" s="1">
        <f>+G20*D20</f>
        <v>2407259.8658197294</v>
      </c>
      <c r="K20" s="1">
        <f t="shared" si="3"/>
        <v>-1168061.3011550945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3.0324717741935407E-2</v>
      </c>
      <c r="D21" s="24">
        <v>6.7360000000000003E-2</v>
      </c>
      <c r="E21" s="24">
        <f t="shared" si="1"/>
        <v>9.7684717741935406E-2</v>
      </c>
      <c r="F21" s="25">
        <f t="shared" si="2"/>
        <v>-2.6847177419354051E-3</v>
      </c>
      <c r="G21" s="7">
        <v>10179250.563630003</v>
      </c>
      <c r="H21" s="1">
        <f>+G21*B21</f>
        <v>967028.80354485032</v>
      </c>
      <c r="I21" s="1">
        <f>+G21*C21</f>
        <v>308682.90016651677</v>
      </c>
      <c r="J21" s="1">
        <f>+G21*D21</f>
        <v>685674.31796611706</v>
      </c>
      <c r="K21" s="1">
        <f t="shared" si="3"/>
        <v>-27328.414587783511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3.0324717741935407E-2</v>
      </c>
      <c r="D22" s="37">
        <v>6.7360000000000003E-2</v>
      </c>
      <c r="E22" s="37">
        <f t="shared" si="1"/>
        <v>9.7684717741935406E-2</v>
      </c>
      <c r="F22" s="38">
        <f t="shared" si="2"/>
        <v>3.43152822580646E-2</v>
      </c>
      <c r="G22" s="7">
        <v>10997957.63047</v>
      </c>
      <c r="H22" s="1">
        <f>+G22*B22</f>
        <v>1451730.40722204</v>
      </c>
      <c r="I22" s="1">
        <f>+G22*C22</f>
        <v>333509.9608817675</v>
      </c>
      <c r="J22" s="1">
        <f>+G22*D22</f>
        <v>740822.42598845926</v>
      </c>
      <c r="K22" s="1">
        <f t="shared" si="3"/>
        <v>377398.02035181317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66415363.921319999</v>
      </c>
      <c r="H23" s="39">
        <f t="shared" ref="H23:J23" si="4">SUM(H18:H22)</f>
        <v>5528651.1996820495</v>
      </c>
      <c r="I23" s="8">
        <f t="shared" si="4"/>
        <v>2014027.1646419491</v>
      </c>
      <c r="J23" s="8">
        <f t="shared" si="4"/>
        <v>4473738.9137401152</v>
      </c>
      <c r="K23" s="8">
        <f>SUM(K18:K22)</f>
        <v>-959114.87870001467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>+G7-G18</f>
        <v>-542141.38669000007</v>
      </c>
      <c r="H28" s="1"/>
      <c r="I28" s="1"/>
      <c r="J28" s="1"/>
      <c r="K28" s="1">
        <f>K18-K7</f>
        <v>-98695.14947178711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>+G8-G19</f>
        <v>85454.549780000001</v>
      </c>
      <c r="H29" s="1"/>
      <c r="I29" s="1"/>
      <c r="J29" s="1"/>
      <c r="K29" s="1">
        <f t="shared" ref="K29:K32" si="5">K19-K8</f>
        <v>-81600.253837162847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>+G9-G20</f>
        <v>4928475.6502600014</v>
      </c>
      <c r="H30" s="1"/>
      <c r="I30" s="1"/>
      <c r="J30" s="1"/>
      <c r="K30" s="1">
        <f t="shared" si="5"/>
        <v>-509533.30115509452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>+G10-G21</f>
        <v>-4093.4893400054425</v>
      </c>
      <c r="H31" s="1"/>
      <c r="I31" s="1"/>
      <c r="J31" s="1"/>
      <c r="K31" s="1">
        <f t="shared" si="5"/>
        <v>-167818.7145877835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>+G11-G22</f>
        <v>36052.382069999352</v>
      </c>
      <c r="H32" s="1"/>
      <c r="I32" s="1"/>
      <c r="J32" s="1"/>
      <c r="K32" s="1">
        <f t="shared" si="5"/>
        <v>-183211.85964818683</v>
      </c>
      <c r="M32" s="2"/>
      <c r="N32" s="21"/>
    </row>
    <row r="33" spans="7:11" ht="15.75" thickBot="1" x14ac:dyDescent="0.3">
      <c r="G33" s="6">
        <f>SUM(G28:G32)</f>
        <v>4503747.7060799953</v>
      </c>
      <c r="H33" s="8">
        <f t="shared" ref="H33:J33" si="6">SUM(H28:H32)</f>
        <v>0</v>
      </c>
      <c r="I33" s="8">
        <f t="shared" si="6"/>
        <v>0</v>
      </c>
      <c r="J33" s="8">
        <f t="shared" si="6"/>
        <v>0</v>
      </c>
      <c r="K33" s="8">
        <f>SUM(K28:K32)</f>
        <v>-1040859.2787000147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C9" sqref="C9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6.28515625" bestFit="1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24">
        <v>2.8819999999999998E-2</v>
      </c>
      <c r="D7" s="32">
        <v>0.12</v>
      </c>
      <c r="E7" s="32"/>
      <c r="F7" s="33"/>
      <c r="G7" s="7">
        <v>4131367.13693</v>
      </c>
      <c r="H7" s="1"/>
      <c r="I7" s="1"/>
      <c r="J7" s="1"/>
      <c r="K7" s="1">
        <v>-195038.91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8.8999999999999996E-2</v>
      </c>
      <c r="C8" s="24">
        <v>2.8819999999999998E-2</v>
      </c>
      <c r="D8" s="24">
        <v>0.12</v>
      </c>
      <c r="E8" s="24"/>
      <c r="F8" s="25"/>
      <c r="G8" s="7">
        <v>3143023.1715600002</v>
      </c>
      <c r="H8" s="1"/>
      <c r="I8" s="1"/>
      <c r="J8" s="1"/>
      <c r="K8" s="1">
        <v>-110656.4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2.8330000000000001E-2</v>
      </c>
      <c r="D9" s="24">
        <v>0.12</v>
      </c>
      <c r="E9" s="24"/>
      <c r="F9" s="25"/>
      <c r="G9" s="7">
        <v>33849611.552060001</v>
      </c>
      <c r="H9" s="1"/>
      <c r="I9" s="1"/>
      <c r="J9" s="1"/>
      <c r="K9" s="1">
        <v>-1987707.59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9.4E-2</v>
      </c>
      <c r="C10" s="24">
        <v>2.8330000000000001E-2</v>
      </c>
      <c r="D10" s="24">
        <v>0.12</v>
      </c>
      <c r="E10" s="24"/>
      <c r="F10" s="25"/>
      <c r="G10" s="7">
        <v>9626416.8972499985</v>
      </c>
      <c r="H10" s="1"/>
      <c r="I10" s="1"/>
      <c r="J10" s="1"/>
      <c r="K10" s="1">
        <v>-286113.71999999997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2.8330000000000001E-2</v>
      </c>
      <c r="D11" s="37">
        <v>0.12</v>
      </c>
      <c r="E11" s="37"/>
      <c r="F11" s="38"/>
      <c r="G11" s="7">
        <v>10097232.550489999</v>
      </c>
      <c r="H11" s="1"/>
      <c r="I11" s="1"/>
      <c r="J11" s="1"/>
      <c r="K11" s="1">
        <v>83587.67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60847651.308289997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-2495928.9500000002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1.2777701612903215E-2</v>
      </c>
      <c r="D18" s="32">
        <v>0.12059</v>
      </c>
      <c r="E18" s="32">
        <f>+C18+D18</f>
        <v>0.13336770161290321</v>
      </c>
      <c r="F18" s="33">
        <f>+B18-E18</f>
        <v>-5.6367701612903207E-2</v>
      </c>
      <c r="G18" s="7">
        <v>4041122.7685100003</v>
      </c>
      <c r="H18" s="1">
        <f>+G18*B18</f>
        <v>311166.45317527</v>
      </c>
      <c r="I18" s="1">
        <f>+G18*C18</f>
        <v>51636.260917130137</v>
      </c>
      <c r="J18" s="1">
        <f>+G18*D18</f>
        <v>487318.99465462094</v>
      </c>
      <c r="K18" s="1">
        <f>+H18-I18-J18</f>
        <v>-227788.80239648107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8.8999999999999996E-2</v>
      </c>
      <c r="C19" s="24">
        <v>1.2777701612903215E-2</v>
      </c>
      <c r="D19" s="24">
        <v>0.12059</v>
      </c>
      <c r="E19" s="24">
        <f t="shared" ref="E19:E22" si="1">+C19+D19</f>
        <v>0.13336770161290321</v>
      </c>
      <c r="F19" s="25">
        <f t="shared" ref="F19:F22" si="2">+B19-E19</f>
        <v>-4.436770161290321E-2</v>
      </c>
      <c r="G19" s="7">
        <v>3605105.5245299996</v>
      </c>
      <c r="H19" s="1">
        <f t="shared" ref="H19:H22" si="3">+G19*B19</f>
        <v>320854.39168316993</v>
      </c>
      <c r="I19" s="1">
        <f t="shared" ref="I19:I22" si="4">+G19*C19</f>
        <v>46064.962675473267</v>
      </c>
      <c r="J19" s="1">
        <f t="shared" ref="J19:J22" si="5">+G19*D19</f>
        <v>434739.67520307266</v>
      </c>
      <c r="K19" s="1">
        <f t="shared" ref="K19:K22" si="6">+H19-I19-J19</f>
        <v>-159950.24619537598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1.2777701612903215E-2</v>
      </c>
      <c r="D20" s="24">
        <v>0.12059</v>
      </c>
      <c r="E20" s="24">
        <f t="shared" si="1"/>
        <v>0.13336770161290321</v>
      </c>
      <c r="F20" s="25">
        <f t="shared" si="2"/>
        <v>-6.8367701612903203E-2</v>
      </c>
      <c r="G20" s="7">
        <v>27411735.073399998</v>
      </c>
      <c r="H20" s="1">
        <f t="shared" si="3"/>
        <v>1781762.7797709999</v>
      </c>
      <c r="I20" s="1">
        <f t="shared" si="4"/>
        <v>350258.97145985876</v>
      </c>
      <c r="J20" s="1">
        <f t="shared" si="5"/>
        <v>3305581.132501306</v>
      </c>
      <c r="K20" s="1">
        <f t="shared" si="6"/>
        <v>-1874077.3241901649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9.4E-2</v>
      </c>
      <c r="C21" s="24">
        <v>1.2777701612903215E-2</v>
      </c>
      <c r="D21" s="24">
        <v>0.12059</v>
      </c>
      <c r="E21" s="24">
        <f t="shared" si="1"/>
        <v>0.13336770161290321</v>
      </c>
      <c r="F21" s="25">
        <f t="shared" si="2"/>
        <v>-3.9367701612903205E-2</v>
      </c>
      <c r="G21" s="7">
        <v>8581563.1529900003</v>
      </c>
      <c r="H21" s="1">
        <f t="shared" si="3"/>
        <v>806666.93638106005</v>
      </c>
      <c r="I21" s="1">
        <f t="shared" si="4"/>
        <v>109652.65334119112</v>
      </c>
      <c r="J21" s="1">
        <f t="shared" si="5"/>
        <v>1034850.7006190642</v>
      </c>
      <c r="K21" s="1">
        <f t="shared" si="6"/>
        <v>-337836.41757919523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1.2777701612903215E-2</v>
      </c>
      <c r="D22" s="37">
        <v>0.12059</v>
      </c>
      <c r="E22" s="37">
        <f t="shared" si="1"/>
        <v>0.13336770161290321</v>
      </c>
      <c r="F22" s="38">
        <f t="shared" si="2"/>
        <v>-1.3677016129031994E-3</v>
      </c>
      <c r="G22" s="7">
        <v>8152039.7426300002</v>
      </c>
      <c r="H22" s="1">
        <f t="shared" si="3"/>
        <v>1076069.24602716</v>
      </c>
      <c r="I22" s="1">
        <f t="shared" si="4"/>
        <v>104164.33136785447</v>
      </c>
      <c r="J22" s="1">
        <f t="shared" si="5"/>
        <v>983054.47256375174</v>
      </c>
      <c r="K22" s="1">
        <f t="shared" si="6"/>
        <v>-11149.557904446265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51791566.262059994</v>
      </c>
      <c r="H23" s="39">
        <f t="shared" ref="H23:J23" si="7">SUM(H18:H22)</f>
        <v>4296519.8070376599</v>
      </c>
      <c r="I23" s="8">
        <f t="shared" si="7"/>
        <v>661777.17976150778</v>
      </c>
      <c r="J23" s="8">
        <f t="shared" si="7"/>
        <v>6245544.9755418161</v>
      </c>
      <c r="K23" s="8">
        <f>SUM(K18:K22)</f>
        <v>-2610802.3482656637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90244.368419999722</v>
      </c>
      <c r="H28" s="1"/>
      <c r="I28" s="1"/>
      <c r="J28" s="1"/>
      <c r="K28" s="1">
        <f>K18-K7</f>
        <v>-32749.892396481067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-462082.35296999943</v>
      </c>
      <c r="H29" s="1"/>
      <c r="I29" s="1"/>
      <c r="J29" s="1"/>
      <c r="K29" s="1">
        <f t="shared" ref="K29:K32" si="9">K19-K8</f>
        <v>-49293.846195375983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6437876.4786600024</v>
      </c>
      <c r="H30" s="1"/>
      <c r="I30" s="1"/>
      <c r="J30" s="1"/>
      <c r="K30" s="1">
        <f t="shared" si="9"/>
        <v>113630.26580983517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1044853.7442599982</v>
      </c>
      <c r="H31" s="1"/>
      <c r="I31" s="1"/>
      <c r="J31" s="1"/>
      <c r="K31" s="1">
        <f t="shared" si="9"/>
        <v>-51722.697579195257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1945192.8078599991</v>
      </c>
      <c r="H32" s="1"/>
      <c r="I32" s="1"/>
      <c r="J32" s="1"/>
      <c r="K32" s="1">
        <f t="shared" si="9"/>
        <v>-94737.227904446263</v>
      </c>
      <c r="M32" s="2"/>
      <c r="N32" s="21"/>
    </row>
    <row r="33" spans="7:11" ht="15.75" thickBot="1" x14ac:dyDescent="0.3">
      <c r="G33" s="6">
        <f>SUM(G28:G32)</f>
        <v>9056085.0462299995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-114873.3982656634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C9" sqref="C9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6.28515625" bestFit="1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24">
        <v>1.4829999999999999E-2</v>
      </c>
      <c r="D7" s="32">
        <v>0.10539999999999999</v>
      </c>
      <c r="E7" s="32"/>
      <c r="F7" s="33"/>
      <c r="G7" s="7">
        <v>4178835.0963299996</v>
      </c>
      <c r="H7" s="1"/>
      <c r="I7" s="1"/>
      <c r="J7" s="1"/>
      <c r="K7" s="1">
        <v>-384014.18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8.8999999999999996E-2</v>
      </c>
      <c r="C8" s="24">
        <v>1.4829999999999999E-2</v>
      </c>
      <c r="D8" s="24">
        <v>0.10539999999999999</v>
      </c>
      <c r="E8" s="24"/>
      <c r="F8" s="25"/>
      <c r="G8" s="7">
        <v>3648149.02929</v>
      </c>
      <c r="H8" s="1"/>
      <c r="I8" s="1"/>
      <c r="J8" s="1"/>
      <c r="K8" s="1">
        <v>-291468.98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1.507E-2</v>
      </c>
      <c r="D9" s="24">
        <v>0.10539999999999999</v>
      </c>
      <c r="E9" s="24"/>
      <c r="F9" s="25"/>
      <c r="G9" s="7">
        <v>25762691.018039998</v>
      </c>
      <c r="H9" s="1"/>
      <c r="I9" s="1"/>
      <c r="J9" s="1"/>
      <c r="K9" s="1">
        <v>-2682788.87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9.4E-2</v>
      </c>
      <c r="C10" s="24">
        <v>1.507E-2</v>
      </c>
      <c r="D10" s="24">
        <v>0.10539999999999999</v>
      </c>
      <c r="E10" s="24"/>
      <c r="F10" s="25"/>
      <c r="G10" s="7">
        <v>7812189.025489999</v>
      </c>
      <c r="H10" s="1"/>
      <c r="I10" s="1"/>
      <c r="J10" s="1"/>
      <c r="K10" s="1">
        <v>-586966.1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1.507E-2</v>
      </c>
      <c r="D11" s="37">
        <v>0.10539999999999999</v>
      </c>
      <c r="E11" s="37"/>
      <c r="F11" s="38"/>
      <c r="G11" s="7">
        <v>7619769.3078899998</v>
      </c>
      <c r="H11" s="1"/>
      <c r="I11" s="1"/>
      <c r="J11" s="1"/>
      <c r="K11" s="1">
        <v>-282957.48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49021633.477039993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-4228195.6100000003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2.3618986111111104E-2</v>
      </c>
      <c r="D18" s="32">
        <v>9.8549999999999999E-2</v>
      </c>
      <c r="E18" s="32">
        <f>+C18+D18</f>
        <v>0.1221689861111111</v>
      </c>
      <c r="F18" s="33">
        <f>+B18-E18</f>
        <v>-4.5168986111111101E-2</v>
      </c>
      <c r="G18" s="7">
        <v>5360041.1599200005</v>
      </c>
      <c r="H18" s="1">
        <f>+G18*B18</f>
        <v>412723.16931384004</v>
      </c>
      <c r="I18" s="1">
        <f>+G18*C18</f>
        <v>126598.73771113435</v>
      </c>
      <c r="J18" s="1">
        <f>+G18*D18</f>
        <v>528232.05631011608</v>
      </c>
      <c r="K18" s="1">
        <f>+H18-I18-J18</f>
        <v>-242107.6247074104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8.8999999999999996E-2</v>
      </c>
      <c r="C19" s="24">
        <v>2.3618986111111104E-2</v>
      </c>
      <c r="D19" s="24">
        <v>9.8549999999999999E-2</v>
      </c>
      <c r="E19" s="24">
        <f t="shared" ref="E19:E22" si="1">+C19+D19</f>
        <v>0.1221689861111111</v>
      </c>
      <c r="F19" s="25">
        <f t="shared" ref="F19:F22" si="2">+B19-E19</f>
        <v>-3.3168986111111104E-2</v>
      </c>
      <c r="G19" s="7">
        <v>3452546.0834099995</v>
      </c>
      <c r="H19" s="1">
        <f t="shared" ref="H19:H22" si="3">+G19*B19</f>
        <v>307276.60142348992</v>
      </c>
      <c r="I19" s="1">
        <f t="shared" ref="I19:I22" si="4">+G19*C19</f>
        <v>81545.637992031814</v>
      </c>
      <c r="J19" s="1">
        <f t="shared" ref="J19:J22" si="5">+G19*D19</f>
        <v>340248.41652005544</v>
      </c>
      <c r="K19" s="1">
        <f t="shared" ref="K19:K22" si="6">+H19-I19-J19</f>
        <v>-114517.45308859734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2.3618986111111104E-2</v>
      </c>
      <c r="D20" s="24">
        <v>9.8549999999999999E-2</v>
      </c>
      <c r="E20" s="24">
        <f t="shared" si="1"/>
        <v>0.1221689861111111</v>
      </c>
      <c r="F20" s="25">
        <f t="shared" si="2"/>
        <v>-5.7168986111111098E-2</v>
      </c>
      <c r="G20" s="7">
        <v>29311319.353570007</v>
      </c>
      <c r="H20" s="1">
        <f t="shared" si="3"/>
        <v>1905235.7579820505</v>
      </c>
      <c r="I20" s="1">
        <f t="shared" si="4"/>
        <v>692303.64471031213</v>
      </c>
      <c r="J20" s="1">
        <f t="shared" si="5"/>
        <v>2888630.5222943244</v>
      </c>
      <c r="K20" s="1">
        <f t="shared" si="6"/>
        <v>-1675698.409022586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9.4E-2</v>
      </c>
      <c r="C21" s="24">
        <v>2.3618986111111104E-2</v>
      </c>
      <c r="D21" s="24">
        <v>9.8549999999999999E-2</v>
      </c>
      <c r="E21" s="24">
        <f t="shared" si="1"/>
        <v>0.1221689861111111</v>
      </c>
      <c r="F21" s="25">
        <f t="shared" si="2"/>
        <v>-2.81689861111111E-2</v>
      </c>
      <c r="G21" s="7">
        <v>9112935.4542499967</v>
      </c>
      <c r="H21" s="1">
        <f t="shared" si="3"/>
        <v>856615.93269949965</v>
      </c>
      <c r="I21" s="1">
        <f t="shared" si="4"/>
        <v>215238.29592538264</v>
      </c>
      <c r="J21" s="1">
        <f t="shared" si="5"/>
        <v>898079.78901633713</v>
      </c>
      <c r="K21" s="1">
        <f t="shared" si="6"/>
        <v>-256702.15224222012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2.3618986111111104E-2</v>
      </c>
      <c r="D22" s="37">
        <v>9.8549999999999999E-2</v>
      </c>
      <c r="E22" s="37">
        <f t="shared" si="1"/>
        <v>0.1221689861111111</v>
      </c>
      <c r="F22" s="38">
        <f t="shared" si="2"/>
        <v>9.8310138888889065E-3</v>
      </c>
      <c r="G22" s="7">
        <v>9765047.475159999</v>
      </c>
      <c r="H22" s="1">
        <f t="shared" si="3"/>
        <v>1288986.2667211199</v>
      </c>
      <c r="I22" s="1">
        <f t="shared" si="4"/>
        <v>230640.52069014456</v>
      </c>
      <c r="J22" s="1">
        <f t="shared" si="5"/>
        <v>962345.42867701792</v>
      </c>
      <c r="K22" s="1">
        <f t="shared" si="6"/>
        <v>96000.317353957449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57001889.526310012</v>
      </c>
      <c r="H23" s="39">
        <f t="shared" ref="H23:J23" si="7">SUM(H18:H22)</f>
        <v>4770837.7281400003</v>
      </c>
      <c r="I23" s="8">
        <f t="shared" si="7"/>
        <v>1346326.8370290054</v>
      </c>
      <c r="J23" s="8">
        <f t="shared" si="7"/>
        <v>5617536.2128178505</v>
      </c>
      <c r="K23" s="8">
        <f>SUM(K18:K22)</f>
        <v>-2193025.3217068566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-1181206.0635900008</v>
      </c>
      <c r="H28" s="1"/>
      <c r="I28" s="1"/>
      <c r="J28" s="1"/>
      <c r="K28" s="1">
        <f>K18-K7</f>
        <v>141906.55529258959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195602.94588000048</v>
      </c>
      <c r="H29" s="1"/>
      <c r="I29" s="1"/>
      <c r="J29" s="1"/>
      <c r="K29" s="1">
        <f t="shared" ref="K29:K32" si="9">K19-K8</f>
        <v>176951.52691140265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-3548628.3355300091</v>
      </c>
      <c r="H30" s="1"/>
      <c r="I30" s="1"/>
      <c r="J30" s="1"/>
      <c r="K30" s="1">
        <f t="shared" si="9"/>
        <v>1007090.4609774142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-1300746.4287599977</v>
      </c>
      <c r="H31" s="1"/>
      <c r="I31" s="1"/>
      <c r="J31" s="1"/>
      <c r="K31" s="1">
        <f t="shared" si="9"/>
        <v>330263.94775777985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-2145278.1672699992</v>
      </c>
      <c r="H32" s="1"/>
      <c r="I32" s="1"/>
      <c r="J32" s="1"/>
      <c r="K32" s="1">
        <f t="shared" si="9"/>
        <v>378957.79735395743</v>
      </c>
      <c r="M32" s="2"/>
      <c r="N32" s="21"/>
    </row>
    <row r="33" spans="7:11" ht="15.75" thickBot="1" x14ac:dyDescent="0.3">
      <c r="G33" s="6">
        <f>SUM(G28:G32)</f>
        <v>-7980256.0492700059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2035170.2882931437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tabSelected="1" zoomScale="80" zoomScaleNormal="80" workbookViewId="0">
      <selection activeCell="C9" sqref="C9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6.28515625" bestFit="1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24">
        <v>2.5190000000000001E-2</v>
      </c>
      <c r="D7" s="32">
        <v>7.0699999999999999E-2</v>
      </c>
      <c r="E7" s="32"/>
      <c r="F7" s="33"/>
      <c r="G7" s="7">
        <v>5325725.6531900009</v>
      </c>
      <c r="H7" s="1"/>
      <c r="I7" s="1"/>
      <c r="J7" s="1"/>
      <c r="K7" s="1">
        <v>-7716.41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8.8999999999999996E-2</v>
      </c>
      <c r="C8" s="24">
        <v>2.5190000000000001E-2</v>
      </c>
      <c r="D8" s="24">
        <v>7.0699999999999999E-2</v>
      </c>
      <c r="E8" s="24"/>
      <c r="F8" s="25"/>
      <c r="G8" s="7">
        <v>3539434.0243799998</v>
      </c>
      <c r="H8" s="1"/>
      <c r="I8" s="1"/>
      <c r="J8" s="1"/>
      <c r="K8" s="1">
        <v>37344.94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2.5989999999999999E-2</v>
      </c>
      <c r="D9" s="24">
        <v>7.0699999999999999E-2</v>
      </c>
      <c r="E9" s="24"/>
      <c r="F9" s="25"/>
      <c r="G9" s="7">
        <v>29501910.245960001</v>
      </c>
      <c r="H9" s="1"/>
      <c r="I9" s="1"/>
      <c r="J9" s="1"/>
      <c r="K9" s="1">
        <v>-420168.91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9.4E-2</v>
      </c>
      <c r="C10" s="24">
        <v>2.5989999999999999E-2</v>
      </c>
      <c r="D10" s="24">
        <v>7.0699999999999999E-2</v>
      </c>
      <c r="E10" s="24"/>
      <c r="F10" s="25"/>
      <c r="G10" s="7">
        <v>8765461.3822900001</v>
      </c>
      <c r="H10" s="1"/>
      <c r="I10" s="1"/>
      <c r="J10" s="1"/>
      <c r="K10" s="1">
        <v>129359.87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2.5989999999999999E-2</v>
      </c>
      <c r="D11" s="37">
        <v>7.0699999999999999E-2</v>
      </c>
      <c r="E11" s="37"/>
      <c r="F11" s="38"/>
      <c r="G11" s="7">
        <v>9169704.1479000002</v>
      </c>
      <c r="H11" s="1"/>
      <c r="I11" s="1"/>
      <c r="J11" s="1"/>
      <c r="K11" s="1">
        <v>483774.41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56302235.453719996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222593.90000000002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2.6604610215053736E-2</v>
      </c>
      <c r="D18" s="32">
        <v>7.4039999999999995E-2</v>
      </c>
      <c r="E18" s="32">
        <f>+C18+D18</f>
        <v>0.10064461021505373</v>
      </c>
      <c r="F18" s="33">
        <f>+B18-E18</f>
        <v>-2.3644610215053735E-2</v>
      </c>
      <c r="G18" s="7">
        <v>5439545.4567099996</v>
      </c>
      <c r="H18" s="1">
        <f>+G18*B18</f>
        <v>418845.00016666995</v>
      </c>
      <c r="I18" s="1">
        <f>+G18*C18</f>
        <v>144716.986622836</v>
      </c>
      <c r="J18" s="1">
        <f>+G18*D18</f>
        <v>402743.94561480836</v>
      </c>
      <c r="K18" s="1">
        <f>+H18-I18-J18</f>
        <v>-128615.93207097438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8.8999999999999996E-2</v>
      </c>
      <c r="C19" s="24">
        <v>2.6604610215053736E-2</v>
      </c>
      <c r="D19" s="24">
        <v>7.4039999999999995E-2</v>
      </c>
      <c r="E19" s="24">
        <f t="shared" ref="E19:E22" si="1">+C19+D19</f>
        <v>0.10064461021505373</v>
      </c>
      <c r="F19" s="25">
        <f t="shared" ref="F19:F22" si="2">+B19-E19</f>
        <v>-1.1644610215053738E-2</v>
      </c>
      <c r="G19" s="7">
        <v>3594528.99706</v>
      </c>
      <c r="H19" s="1">
        <f t="shared" ref="H19:H22" si="3">+G19*B19</f>
        <v>319913.08073833998</v>
      </c>
      <c r="I19" s="1">
        <f t="shared" ref="I19:I22" si="4">+G19*C19</f>
        <v>95631.042873489336</v>
      </c>
      <c r="J19" s="1">
        <f t="shared" ref="J19:J22" si="5">+G19*D19</f>
        <v>266138.9269423224</v>
      </c>
      <c r="K19" s="1">
        <f t="shared" ref="K19:K22" si="6">+H19-I19-J19</f>
        <v>-41856.889077471744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2.6604610215053736E-2</v>
      </c>
      <c r="D20" s="24">
        <v>7.4039999999999995E-2</v>
      </c>
      <c r="E20" s="24">
        <f t="shared" si="1"/>
        <v>0.10064461021505373</v>
      </c>
      <c r="F20" s="25">
        <f t="shared" si="2"/>
        <v>-3.5644610215053732E-2</v>
      </c>
      <c r="G20" s="7">
        <v>35028451.857630007</v>
      </c>
      <c r="H20" s="1">
        <f t="shared" si="3"/>
        <v>2276849.3707459504</v>
      </c>
      <c r="I20" s="1">
        <f t="shared" si="4"/>
        <v>931918.30810902128</v>
      </c>
      <c r="J20" s="1">
        <f t="shared" si="5"/>
        <v>2593506.5755389254</v>
      </c>
      <c r="K20" s="1">
        <f t="shared" si="6"/>
        <v>-1248575.5129019963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9.4E-2</v>
      </c>
      <c r="C21" s="24">
        <v>2.6604610215053736E-2</v>
      </c>
      <c r="D21" s="24">
        <v>7.4039999999999995E-2</v>
      </c>
      <c r="E21" s="24">
        <f t="shared" si="1"/>
        <v>0.10064461021505373</v>
      </c>
      <c r="F21" s="25">
        <f t="shared" si="2"/>
        <v>-6.6446102150537339E-3</v>
      </c>
      <c r="G21" s="7">
        <v>8297764.6502900003</v>
      </c>
      <c r="H21" s="1">
        <f t="shared" si="3"/>
        <v>779989.87712725997</v>
      </c>
      <c r="I21" s="1">
        <f t="shared" si="4"/>
        <v>220758.79417721712</v>
      </c>
      <c r="J21" s="1">
        <f t="shared" si="5"/>
        <v>614366.49470747157</v>
      </c>
      <c r="K21" s="1">
        <f t="shared" si="6"/>
        <v>-55135.411757428781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2.6604610215053736E-2</v>
      </c>
      <c r="D22" s="37">
        <v>7.4039999999999995E-2</v>
      </c>
      <c r="E22" s="37">
        <f t="shared" si="1"/>
        <v>0.10064461021505373</v>
      </c>
      <c r="F22" s="38">
        <f t="shared" si="2"/>
        <v>3.1355389784946272E-2</v>
      </c>
      <c r="G22" s="7">
        <v>8759198.2842399999</v>
      </c>
      <c r="H22" s="1">
        <f t="shared" si="3"/>
        <v>1156214.17351968</v>
      </c>
      <c r="I22" s="1">
        <f t="shared" si="4"/>
        <v>233035.05614857265</v>
      </c>
      <c r="J22" s="1">
        <f t="shared" si="5"/>
        <v>648531.0409651295</v>
      </c>
      <c r="K22" s="1">
        <f t="shared" si="6"/>
        <v>274648.07640597795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61119489.245930009</v>
      </c>
      <c r="H23" s="39">
        <f t="shared" ref="H23:J23" si="7">SUM(H18:H22)</f>
        <v>4951811.5022979006</v>
      </c>
      <c r="I23" s="8">
        <f t="shared" si="7"/>
        <v>1626060.1879311365</v>
      </c>
      <c r="J23" s="8">
        <f t="shared" si="7"/>
        <v>4525286.9837686568</v>
      </c>
      <c r="K23" s="8">
        <f>SUM(K18:K22)</f>
        <v>-1199535.6694018934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-113819.80351999868</v>
      </c>
      <c r="H28" s="1"/>
      <c r="I28" s="1"/>
      <c r="J28" s="1"/>
      <c r="K28" s="1">
        <f>K18-K7</f>
        <v>-120899.52207097437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-55094.972680000123</v>
      </c>
      <c r="H29" s="1"/>
      <c r="I29" s="1"/>
      <c r="J29" s="1"/>
      <c r="K29" s="1">
        <f t="shared" ref="K29:K32" si="9">K19-K8</f>
        <v>-79201.829077471746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-5526541.6116700061</v>
      </c>
      <c r="H30" s="1"/>
      <c r="I30" s="1"/>
      <c r="J30" s="1"/>
      <c r="K30" s="1">
        <f t="shared" si="9"/>
        <v>-828406.60290199635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467696.73199999984</v>
      </c>
      <c r="H31" s="1"/>
      <c r="I31" s="1"/>
      <c r="J31" s="1"/>
      <c r="K31" s="1">
        <f t="shared" si="9"/>
        <v>-184495.28175742878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410505.86366000026</v>
      </c>
      <c r="H32" s="1"/>
      <c r="I32" s="1"/>
      <c r="J32" s="1"/>
      <c r="K32" s="1">
        <f t="shared" si="9"/>
        <v>-209126.33359402203</v>
      </c>
      <c r="M32" s="2"/>
      <c r="N32" s="21"/>
    </row>
    <row r="33" spans="7:11" ht="15.75" thickBot="1" x14ac:dyDescent="0.3">
      <c r="G33" s="6">
        <f>SUM(G28:G32)</f>
        <v>-4817253.7922100043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-1422129.5694018933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E13" sqref="E13"/>
    </sheetView>
  </sheetViews>
  <sheetFormatPr defaultRowHeight="15" x14ac:dyDescent="0.25"/>
  <cols>
    <col min="2" max="2" width="13.5703125" bestFit="1" customWidth="1"/>
    <col min="3" max="3" width="49.5703125" customWidth="1"/>
    <col min="4" max="4" width="11.85546875" bestFit="1" customWidth="1"/>
  </cols>
  <sheetData>
    <row r="2" spans="1:4" x14ac:dyDescent="0.25">
      <c r="B2" t="s">
        <v>32</v>
      </c>
      <c r="C2" t="s">
        <v>36</v>
      </c>
      <c r="D2" t="s">
        <v>37</v>
      </c>
    </row>
    <row r="3" spans="1:4" x14ac:dyDescent="0.25">
      <c r="A3" t="s">
        <v>0</v>
      </c>
      <c r="B3" s="42">
        <f>'Jan 18'!K28+'Feb 18'!K28+'Mar 18'!K28+'April 18'!K28+'May 18'!K28+'June 18'!K28+'July 18'!K28+'Aug 18'!K28+'Sept 18'!K28+'Oct 18'!K28+'Nov 18'!K28+'Dec 18'!K28</f>
        <v>-51828.245983407978</v>
      </c>
      <c r="C3" s="42"/>
      <c r="D3" s="42"/>
    </row>
    <row r="4" spans="1:4" x14ac:dyDescent="0.25">
      <c r="A4" t="s">
        <v>1</v>
      </c>
      <c r="B4" s="42">
        <f>'Jan 18'!K29+'Feb 18'!K29+'Mar 18'!K29+'April 18'!K29+'May 18'!K29+'June 18'!K29+'July 18'!K29+'Aug 18'!K29+'Sept 18'!K29+'Oct 18'!K29+'Nov 18'!K29+'Dec 18'!K29</f>
        <v>-52831.052822714148</v>
      </c>
      <c r="C4" s="42"/>
      <c r="D4" s="42"/>
    </row>
    <row r="5" spans="1:4" x14ac:dyDescent="0.25">
      <c r="A5" t="s">
        <v>33</v>
      </c>
      <c r="B5" s="42">
        <f>'Jan 18'!K30+'Feb 18'!K30+'Mar 18'!K30+'April 18'!K30+'May 18'!K30+'June 18'!K30+'July 18'!K30+'Aug 18'!K30+'Sept 18'!K30+'Oct 18'!K30+'Nov 18'!K30+'Dec 18'!K30</f>
        <v>-46272.989806302125</v>
      </c>
      <c r="C5" s="42"/>
      <c r="D5" s="42"/>
    </row>
    <row r="6" spans="1:4" x14ac:dyDescent="0.25">
      <c r="A6" t="s">
        <v>34</v>
      </c>
      <c r="B6" s="42">
        <f>'Jan 18'!K31+'Feb 18'!K31+'Mar 18'!K31+'April 18'!K31+'May 18'!K31+'June 18'!K31+'July 18'!K31+'Aug 18'!K31+'Sept 18'!K31+'Oct 18'!K31+'Nov 18'!K31+'Dec 18'!K31</f>
        <v>-54927.574197138194</v>
      </c>
      <c r="C6" s="42"/>
      <c r="D6" s="42"/>
    </row>
    <row r="7" spans="1:4" x14ac:dyDescent="0.25">
      <c r="A7" t="s">
        <v>35</v>
      </c>
      <c r="B7" s="42">
        <f>'Jan 18'!K32+'Feb 18'!K32+'Mar 18'!K32+'April 18'!K32+'May 18'!K32+'June 18'!K32+'July 18'!K32+'Aug 18'!K32+'Sept 18'!K32+'Oct 18'!K32+'Nov 18'!K32+'Dec 18'!K32</f>
        <v>-92522.372333727777</v>
      </c>
      <c r="C7" s="42"/>
      <c r="D7" s="42"/>
    </row>
    <row r="9" spans="1:4" x14ac:dyDescent="0.25">
      <c r="B9" s="42">
        <f>SUM(B3:B8)</f>
        <v>-298382.23514329025</v>
      </c>
    </row>
    <row r="13" spans="1:4" ht="45" x14ac:dyDescent="0.25">
      <c r="C13" s="43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C8" sqref="C8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6.28515625" bestFit="1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24">
        <v>3.1789999999999999E-2</v>
      </c>
      <c r="D7" s="32">
        <v>7.7100000000000002E-2</v>
      </c>
      <c r="E7" s="32"/>
      <c r="F7" s="33"/>
      <c r="G7" s="7">
        <v>5442411.8705800008</v>
      </c>
      <c r="H7" s="1"/>
      <c r="I7" s="1"/>
      <c r="J7" s="1"/>
      <c r="K7" s="1">
        <v>-45999.54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>
        <v>3.1789999999999999E-2</v>
      </c>
      <c r="D8" s="24">
        <v>7.7100000000000002E-2</v>
      </c>
      <c r="E8" s="24"/>
      <c r="F8" s="25"/>
      <c r="G8" s="7">
        <v>4305685.1215199996</v>
      </c>
      <c r="H8" s="1"/>
      <c r="I8" s="1"/>
      <c r="J8" s="1"/>
      <c r="K8" s="1">
        <v>19578.41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3.1570000000000001E-2</v>
      </c>
      <c r="D9" s="24">
        <v>7.7100000000000002E-2</v>
      </c>
      <c r="E9" s="24"/>
      <c r="F9" s="25"/>
      <c r="G9" s="7">
        <v>30855439.565329999</v>
      </c>
      <c r="H9" s="1"/>
      <c r="I9" s="1"/>
      <c r="J9" s="1"/>
      <c r="K9" s="1">
        <v>-623998.43999999994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>
        <v>3.1570000000000001E-2</v>
      </c>
      <c r="D10" s="24">
        <v>7.7100000000000002E-2</v>
      </c>
      <c r="E10" s="24"/>
      <c r="F10" s="25"/>
      <c r="G10" s="7">
        <v>8164751.0455499999</v>
      </c>
      <c r="H10" s="1"/>
      <c r="I10" s="1"/>
      <c r="J10" s="1"/>
      <c r="K10" s="1">
        <v>79827.05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3.1570000000000001E-2</v>
      </c>
      <c r="D11" s="37">
        <v>7.7100000000000002E-2</v>
      </c>
      <c r="E11" s="37"/>
      <c r="F11" s="38"/>
      <c r="G11" s="7">
        <v>8818955.4177499991</v>
      </c>
      <c r="H11" s="1"/>
      <c r="I11" s="1"/>
      <c r="J11" s="1"/>
      <c r="K11" s="1">
        <v>412526.28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57587243.020730004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-158066.23999999987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1.800645833333335E-2</v>
      </c>
      <c r="D18" s="32">
        <v>8.1670000000000006E-2</v>
      </c>
      <c r="E18" s="32">
        <f>+C18+D18</f>
        <v>9.9676458333333356E-2</v>
      </c>
      <c r="F18" s="33">
        <f>+B18-E18</f>
        <v>-2.2676458333333357E-2</v>
      </c>
      <c r="G18" s="7">
        <v>4884973.4649099987</v>
      </c>
      <c r="H18" s="1">
        <f>+G18*B18</f>
        <v>376142.95679806988</v>
      </c>
      <c r="I18" s="1">
        <f>+G18*C18</f>
        <v>87961.071155340935</v>
      </c>
      <c r="J18" s="1">
        <f>+G18*D18</f>
        <v>398955.7828791996</v>
      </c>
      <c r="K18" s="1">
        <f>+H18-I18-J18</f>
        <v>-110773.89723647066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1.800645833333335E-2</v>
      </c>
      <c r="D19" s="24">
        <v>8.1670000000000006E-2</v>
      </c>
      <c r="E19" s="24">
        <f t="shared" ref="E19:E22" si="1">+C19+D19</f>
        <v>9.9676458333333356E-2</v>
      </c>
      <c r="F19" s="25">
        <f t="shared" ref="F19:F22" si="2">+B19-E19</f>
        <v>-9.6764583333333598E-3</v>
      </c>
      <c r="G19" s="7">
        <v>3310865.03572</v>
      </c>
      <c r="H19" s="1">
        <f t="shared" ref="H19:H22" si="3">+G19*B19</f>
        <v>297977.85321480001</v>
      </c>
      <c r="I19" s="1">
        <f t="shared" ref="I19:I22" si="4">+G19*C19</f>
        <v>59616.953312982412</v>
      </c>
      <c r="J19" s="1">
        <f t="shared" ref="J19:J22" si="5">+G19*D19</f>
        <v>270398.3474672524</v>
      </c>
      <c r="K19" s="1">
        <f t="shared" ref="K19:K22" si="6">+H19-I19-J19</f>
        <v>-32037.447565434792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1.800645833333335E-2</v>
      </c>
      <c r="D20" s="24">
        <v>8.1670000000000006E-2</v>
      </c>
      <c r="E20" s="24">
        <f t="shared" si="1"/>
        <v>9.9676458333333356E-2</v>
      </c>
      <c r="F20" s="25">
        <f t="shared" si="2"/>
        <v>-3.4676458333333354E-2</v>
      </c>
      <c r="G20" s="7">
        <v>30827656.834129989</v>
      </c>
      <c r="H20" s="1">
        <f t="shared" si="3"/>
        <v>2003797.6942184493</v>
      </c>
      <c r="I20" s="1">
        <f t="shared" si="4"/>
        <v>555096.91829806077</v>
      </c>
      <c r="J20" s="1">
        <f t="shared" si="5"/>
        <v>2517694.7336433963</v>
      </c>
      <c r="K20" s="1">
        <f t="shared" si="6"/>
        <v>-1068993.9577230078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1.800645833333335E-2</v>
      </c>
      <c r="D21" s="24">
        <v>8.1670000000000006E-2</v>
      </c>
      <c r="E21" s="24">
        <f t="shared" si="1"/>
        <v>9.9676458333333356E-2</v>
      </c>
      <c r="F21" s="25">
        <f t="shared" si="2"/>
        <v>-4.6764583333333554E-3</v>
      </c>
      <c r="G21" s="7">
        <v>8062077.1102400012</v>
      </c>
      <c r="H21" s="1">
        <f t="shared" si="3"/>
        <v>765897.32547280018</v>
      </c>
      <c r="I21" s="1">
        <f t="shared" si="4"/>
        <v>145169.45556565712</v>
      </c>
      <c r="J21" s="1">
        <f t="shared" si="5"/>
        <v>658429.83759330097</v>
      </c>
      <c r="K21" s="1">
        <f t="shared" si="6"/>
        <v>-37701.967686157906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1.800645833333335E-2</v>
      </c>
      <c r="D22" s="37">
        <v>8.1670000000000006E-2</v>
      </c>
      <c r="E22" s="37">
        <f t="shared" si="1"/>
        <v>9.9676458333333356E-2</v>
      </c>
      <c r="F22" s="38">
        <f t="shared" si="2"/>
        <v>3.232354166666665E-2</v>
      </c>
      <c r="G22" s="7">
        <v>8769330.061900001</v>
      </c>
      <c r="H22" s="1">
        <f t="shared" si="3"/>
        <v>1157551.5681708001</v>
      </c>
      <c r="I22" s="1">
        <f t="shared" si="4"/>
        <v>157904.57637084994</v>
      </c>
      <c r="J22" s="1">
        <f t="shared" si="5"/>
        <v>716191.18615537311</v>
      </c>
      <c r="K22" s="1">
        <f t="shared" si="6"/>
        <v>283455.80564457702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55854902.506899998</v>
      </c>
      <c r="H23" s="39">
        <f t="shared" ref="H23:J23" si="7">SUM(H18:H22)</f>
        <v>4601367.3978749197</v>
      </c>
      <c r="I23" s="8">
        <f t="shared" si="7"/>
        <v>1005748.9747028912</v>
      </c>
      <c r="J23" s="8">
        <f t="shared" si="7"/>
        <v>4561669.8877385221</v>
      </c>
      <c r="K23" s="8">
        <f>SUM(K18:K22)</f>
        <v>-966051.46456649399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557438.4056700021</v>
      </c>
      <c r="H28" s="1"/>
      <c r="I28" s="1"/>
      <c r="J28" s="1"/>
      <c r="K28" s="1">
        <f>K18-K7</f>
        <v>-64774.357236470656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994820.08579999954</v>
      </c>
      <c r="H29" s="1"/>
      <c r="I29" s="1"/>
      <c r="J29" s="1"/>
      <c r="K29" s="1">
        <f t="shared" ref="K29:K32" si="9">K19-K8</f>
        <v>-51615.857565434795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27782.731200009584</v>
      </c>
      <c r="H30" s="1"/>
      <c r="I30" s="1"/>
      <c r="J30" s="1"/>
      <c r="K30" s="1">
        <f t="shared" si="9"/>
        <v>-444995.51772300783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102673.93530999869</v>
      </c>
      <c r="H31" s="1"/>
      <c r="I31" s="1"/>
      <c r="J31" s="1"/>
      <c r="K31" s="1">
        <f t="shared" si="9"/>
        <v>-117529.01768615791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49625.355849998072</v>
      </c>
      <c r="H32" s="1"/>
      <c r="I32" s="1"/>
      <c r="J32" s="1"/>
      <c r="K32" s="1">
        <f t="shared" si="9"/>
        <v>-129070.47435542301</v>
      </c>
      <c r="M32" s="2"/>
      <c r="N32" s="21"/>
    </row>
    <row r="33" spans="7:11" ht="15.75" thickBot="1" x14ac:dyDescent="0.3">
      <c r="G33" s="6">
        <f>SUM(G28:G32)</f>
        <v>1732340.513830008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-807985.22456649423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C9" sqref="C9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6.28515625" bestFit="1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24">
        <v>1.866E-2</v>
      </c>
      <c r="D7" s="32">
        <v>8.5999999999999993E-2</v>
      </c>
      <c r="E7" s="32"/>
      <c r="F7" s="33"/>
      <c r="G7" s="7">
        <v>4885703.8273199992</v>
      </c>
      <c r="H7" s="1"/>
      <c r="I7" s="1"/>
      <c r="J7" s="1"/>
      <c r="K7" s="1">
        <v>-150434.85999999999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>
        <v>1.866E-2</v>
      </c>
      <c r="D8" s="24">
        <v>8.5999999999999993E-2</v>
      </c>
      <c r="E8" s="24"/>
      <c r="F8" s="25"/>
      <c r="G8" s="7">
        <v>3303634.5220300001</v>
      </c>
      <c r="H8" s="1"/>
      <c r="I8" s="1"/>
      <c r="J8" s="1"/>
      <c r="K8" s="1">
        <v>-58767.57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1.9449999999999999E-2</v>
      </c>
      <c r="D9" s="24">
        <v>8.5999999999999993E-2</v>
      </c>
      <c r="E9" s="24"/>
      <c r="F9" s="25"/>
      <c r="G9" s="7">
        <v>35620825.48488</v>
      </c>
      <c r="H9" s="1"/>
      <c r="I9" s="1"/>
      <c r="J9" s="1"/>
      <c r="K9" s="1">
        <v>-1552517.47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>
        <v>1.9449999999999999E-2</v>
      </c>
      <c r="D10" s="24">
        <v>8.5999999999999993E-2</v>
      </c>
      <c r="E10" s="24"/>
      <c r="F10" s="25"/>
      <c r="G10" s="7">
        <v>9617215.6106899995</v>
      </c>
      <c r="H10" s="1"/>
      <c r="I10" s="1"/>
      <c r="J10" s="1"/>
      <c r="K10" s="1">
        <v>-130639.94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1.9449999999999999E-2</v>
      </c>
      <c r="D11" s="37">
        <v>8.5999999999999993E-2</v>
      </c>
      <c r="E11" s="37"/>
      <c r="F11" s="38"/>
      <c r="G11" s="7">
        <v>10422969.379249999</v>
      </c>
      <c r="H11" s="1"/>
      <c r="I11" s="1"/>
      <c r="J11" s="1"/>
      <c r="K11" s="1">
        <v>244065.63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63850348.824169993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-1648294.21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1.6496411290322598E-2</v>
      </c>
      <c r="D18" s="32">
        <v>9.4810000000000005E-2</v>
      </c>
      <c r="E18" s="32">
        <f>+C18+D18</f>
        <v>0.11130641129032261</v>
      </c>
      <c r="F18" s="33">
        <f>+B18-E18</f>
        <v>-3.4306411290322608E-2</v>
      </c>
      <c r="G18" s="7">
        <v>4702956.4246700006</v>
      </c>
      <c r="H18" s="1">
        <f>+G18*B18</f>
        <v>362127.64469959005</v>
      </c>
      <c r="I18" s="1">
        <f>+G18*C18</f>
        <v>77581.903461821392</v>
      </c>
      <c r="J18" s="1">
        <f>+G18*D18</f>
        <v>445887.29862296279</v>
      </c>
      <c r="K18" s="1">
        <f>+H18-I18-J18</f>
        <v>-161341.55738519412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1.6496411290322598E-2</v>
      </c>
      <c r="D19" s="24">
        <v>9.4810000000000005E-2</v>
      </c>
      <c r="E19" s="24">
        <f t="shared" ref="E19:E22" si="1">+C19+D19</f>
        <v>0.11130641129032261</v>
      </c>
      <c r="F19" s="25">
        <f t="shared" ref="F19:F22" si="2">+B19-E19</f>
        <v>-2.130641129032261E-2</v>
      </c>
      <c r="G19" s="7">
        <v>3494410.9895599997</v>
      </c>
      <c r="H19" s="1">
        <f t="shared" ref="H19:H22" si="3">+G19*B19</f>
        <v>314496.98906039994</v>
      </c>
      <c r="I19" s="1">
        <f t="shared" ref="I19:I22" si="4">+G19*C19</f>
        <v>57645.240901204939</v>
      </c>
      <c r="J19" s="1">
        <f t="shared" ref="J19:J22" si="5">+G19*D19</f>
        <v>331305.10592018359</v>
      </c>
      <c r="K19" s="1">
        <f t="shared" ref="K19:K22" si="6">+H19-I19-J19</f>
        <v>-74453.357760988583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1.6496411290322598E-2</v>
      </c>
      <c r="D20" s="24">
        <v>9.4810000000000005E-2</v>
      </c>
      <c r="E20" s="24">
        <f t="shared" si="1"/>
        <v>0.11130641129032261</v>
      </c>
      <c r="F20" s="25">
        <f t="shared" si="2"/>
        <v>-4.6306411290322605E-2</v>
      </c>
      <c r="G20" s="7">
        <v>32094644.593630001</v>
      </c>
      <c r="H20" s="1">
        <f t="shared" si="3"/>
        <v>2086151.89858595</v>
      </c>
      <c r="I20" s="1">
        <f t="shared" si="4"/>
        <v>529446.4574332491</v>
      </c>
      <c r="J20" s="1">
        <f t="shared" si="5"/>
        <v>3042893.2539220606</v>
      </c>
      <c r="K20" s="1">
        <f t="shared" si="6"/>
        <v>-1486187.8127693597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1.6496411290322598E-2</v>
      </c>
      <c r="D21" s="24">
        <v>9.4810000000000005E-2</v>
      </c>
      <c r="E21" s="24">
        <f t="shared" si="1"/>
        <v>0.11130641129032261</v>
      </c>
      <c r="F21" s="25">
        <f t="shared" si="2"/>
        <v>-1.6306411290322606E-2</v>
      </c>
      <c r="G21" s="7">
        <v>8589863.3632700015</v>
      </c>
      <c r="H21" s="1">
        <f t="shared" si="3"/>
        <v>816037.01951065019</v>
      </c>
      <c r="I21" s="1">
        <f t="shared" si="4"/>
        <v>141701.91896817571</v>
      </c>
      <c r="J21" s="1">
        <f t="shared" si="5"/>
        <v>814404.94547162892</v>
      </c>
      <c r="K21" s="1">
        <f t="shared" si="6"/>
        <v>-140069.84492915438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1.6496411290322598E-2</v>
      </c>
      <c r="D22" s="37">
        <v>9.4810000000000005E-2</v>
      </c>
      <c r="E22" s="37">
        <f t="shared" si="1"/>
        <v>0.11130641129032261</v>
      </c>
      <c r="F22" s="38">
        <f t="shared" si="2"/>
        <v>2.0693588709677399E-2</v>
      </c>
      <c r="G22" s="7">
        <v>9075163.453300003</v>
      </c>
      <c r="H22" s="1">
        <f t="shared" si="3"/>
        <v>1197921.5758356005</v>
      </c>
      <c r="I22" s="1">
        <f t="shared" si="4"/>
        <v>149707.62885254118</v>
      </c>
      <c r="J22" s="1">
        <f t="shared" si="5"/>
        <v>860416.24700737337</v>
      </c>
      <c r="K22" s="1">
        <f t="shared" si="6"/>
        <v>187797.69997568591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57957038.824430004</v>
      </c>
      <c r="H23" s="39">
        <f t="shared" ref="H23:J23" si="7">SUM(H18:H22)</f>
        <v>4776735.1276921909</v>
      </c>
      <c r="I23" s="8">
        <f t="shared" si="7"/>
        <v>956083.14961699245</v>
      </c>
      <c r="J23" s="8">
        <f t="shared" si="7"/>
        <v>5494906.8509442098</v>
      </c>
      <c r="K23" s="8">
        <f>SUM(K18:K22)</f>
        <v>-1674254.8728690108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182747.40264999866</v>
      </c>
      <c r="H28" s="1"/>
      <c r="I28" s="1"/>
      <c r="J28" s="1"/>
      <c r="K28" s="1">
        <f>K18-K7</f>
        <v>-10906.697385194129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-190776.46752999956</v>
      </c>
      <c r="H29" s="1"/>
      <c r="I29" s="1"/>
      <c r="J29" s="1"/>
      <c r="K29" s="1">
        <f t="shared" ref="K29:K32" si="9">K19-K8</f>
        <v>-15685.787760988584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3526180.8912499994</v>
      </c>
      <c r="H30" s="1"/>
      <c r="I30" s="1"/>
      <c r="J30" s="1"/>
      <c r="K30" s="1">
        <f t="shared" si="9"/>
        <v>66329.657230640296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1027352.247419998</v>
      </c>
      <c r="H31" s="1"/>
      <c r="I31" s="1"/>
      <c r="J31" s="1"/>
      <c r="K31" s="1">
        <f t="shared" si="9"/>
        <v>-9429.9049291543779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1347805.9259499963</v>
      </c>
      <c r="H32" s="1"/>
      <c r="I32" s="1"/>
      <c r="J32" s="1"/>
      <c r="K32" s="1">
        <f t="shared" si="9"/>
        <v>-56267.93002431409</v>
      </c>
      <c r="M32" s="2"/>
      <c r="N32" s="21"/>
    </row>
    <row r="33" spans="7:11" ht="15.75" thickBot="1" x14ac:dyDescent="0.3">
      <c r="G33" s="6">
        <f>SUM(G28:G32)</f>
        <v>5893309.9997399934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-25960.662869010885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80" zoomScaleNormal="80" workbookViewId="0">
      <selection activeCell="C9" sqref="C9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6.28515625" bestFit="1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24">
        <v>1.8380000000000001E-2</v>
      </c>
      <c r="D7" s="32">
        <v>0.1007</v>
      </c>
      <c r="E7" s="32"/>
      <c r="F7" s="33"/>
      <c r="G7" s="7">
        <v>4712006.5683899997</v>
      </c>
      <c r="H7" s="1"/>
      <c r="I7" s="1"/>
      <c r="J7" s="1"/>
      <c r="K7" s="1">
        <v>-259334.75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>
        <v>1.8380000000000001E-2</v>
      </c>
      <c r="D8" s="24">
        <v>0.1007</v>
      </c>
      <c r="E8" s="24"/>
      <c r="F8" s="25"/>
      <c r="G8" s="7">
        <v>3520586.5710199997</v>
      </c>
      <c r="H8" s="1"/>
      <c r="I8" s="1"/>
      <c r="J8" s="1"/>
      <c r="K8" s="1">
        <v>-147994.93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1.934E-2</v>
      </c>
      <c r="D9" s="24">
        <v>0.1007</v>
      </c>
      <c r="E9" s="24"/>
      <c r="F9" s="25"/>
      <c r="G9" s="7">
        <v>29140595.834079999</v>
      </c>
      <c r="H9" s="1"/>
      <c r="I9" s="1"/>
      <c r="J9" s="1"/>
      <c r="K9" s="1">
        <v>-1981491.56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>
        <v>1.934E-2</v>
      </c>
      <c r="D10" s="24">
        <v>0.1007</v>
      </c>
      <c r="E10" s="24"/>
      <c r="F10" s="25"/>
      <c r="G10" s="7">
        <v>8141283.3579599997</v>
      </c>
      <c r="H10" s="1"/>
      <c r="I10" s="1"/>
      <c r="J10" s="1"/>
      <c r="K10" s="1">
        <v>-309349.5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1.934E-2</v>
      </c>
      <c r="D11" s="37">
        <v>0.1007</v>
      </c>
      <c r="E11" s="37"/>
      <c r="F11" s="38"/>
      <c r="G11" s="7">
        <v>8586715.9702700004</v>
      </c>
      <c r="H11" s="1"/>
      <c r="I11" s="1"/>
      <c r="J11" s="1"/>
      <c r="K11" s="1">
        <v>-8566.4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54101188.301720001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-2706737.14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2.8557472222222168E-2</v>
      </c>
      <c r="D18" s="32">
        <v>9.9589999999999998E-2</v>
      </c>
      <c r="E18" s="32">
        <f>+C18+D18</f>
        <v>0.12814747222222217</v>
      </c>
      <c r="F18" s="33">
        <f>+B18-E18</f>
        <v>-5.1147472222222171E-2</v>
      </c>
      <c r="G18" s="7">
        <v>4869308.3846199997</v>
      </c>
      <c r="H18" s="1">
        <f>+G18*B18</f>
        <v>374936.74561573996</v>
      </c>
      <c r="I18" s="1">
        <f>+G18*C18</f>
        <v>139055.13893521915</v>
      </c>
      <c r="J18" s="1">
        <f>+G18*D18</f>
        <v>484934.42202430574</v>
      </c>
      <c r="K18" s="1">
        <f>+H18-I18-J18</f>
        <v>-249052.81534378493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2.8557472222222168E-2</v>
      </c>
      <c r="D19" s="24">
        <v>9.9589999999999998E-2</v>
      </c>
      <c r="E19" s="24">
        <f t="shared" ref="E19:E22" si="1">+C19+D19</f>
        <v>0.12814747222222217</v>
      </c>
      <c r="F19" s="25">
        <f t="shared" ref="F19:F22" si="2">+B19-E19</f>
        <v>-3.8147472222222173E-2</v>
      </c>
      <c r="G19" s="7">
        <v>3080705.8979700003</v>
      </c>
      <c r="H19" s="1">
        <f t="shared" ref="H19:H22" si="3">+G19*B19</f>
        <v>277263.53081730002</v>
      </c>
      <c r="I19" s="1">
        <f t="shared" ref="I19:I22" si="4">+G19*C19</f>
        <v>87977.173106114278</v>
      </c>
      <c r="J19" s="1">
        <f t="shared" ref="J19:J22" si="5">+G19*D19</f>
        <v>306807.50037883234</v>
      </c>
      <c r="K19" s="1">
        <f t="shared" ref="K19:K22" si="6">+H19-I19-J19</f>
        <v>-117521.14266764658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2.8557472222222168E-2</v>
      </c>
      <c r="D20" s="24">
        <v>9.9589999999999998E-2</v>
      </c>
      <c r="E20" s="24">
        <f t="shared" si="1"/>
        <v>0.12814747222222217</v>
      </c>
      <c r="F20" s="25">
        <f t="shared" si="2"/>
        <v>-6.3147472222222167E-2</v>
      </c>
      <c r="G20" s="7">
        <v>29012878.987110004</v>
      </c>
      <c r="H20" s="1">
        <f t="shared" si="3"/>
        <v>1885837.1341621503</v>
      </c>
      <c r="I20" s="1">
        <f t="shared" si="4"/>
        <v>828534.48576108715</v>
      </c>
      <c r="J20" s="1">
        <f t="shared" si="5"/>
        <v>2889392.6183262854</v>
      </c>
      <c r="K20" s="1">
        <f t="shared" si="6"/>
        <v>-1832089.9699252222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2.8557472222222168E-2</v>
      </c>
      <c r="D21" s="24">
        <v>9.9589999999999998E-2</v>
      </c>
      <c r="E21" s="24">
        <f t="shared" si="1"/>
        <v>0.12814747222222217</v>
      </c>
      <c r="F21" s="25">
        <f t="shared" si="2"/>
        <v>-3.3147472222222168E-2</v>
      </c>
      <c r="G21" s="7">
        <v>8135189.2133300016</v>
      </c>
      <c r="H21" s="1">
        <f t="shared" si="3"/>
        <v>772842.9752663502</v>
      </c>
      <c r="I21" s="1">
        <f t="shared" si="4"/>
        <v>232320.43998219294</v>
      </c>
      <c r="J21" s="1">
        <f t="shared" si="5"/>
        <v>810183.49375553487</v>
      </c>
      <c r="K21" s="1">
        <f t="shared" si="6"/>
        <v>-269660.95847137761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2.8557472222222168E-2</v>
      </c>
      <c r="D22" s="37">
        <v>9.9589999999999998E-2</v>
      </c>
      <c r="E22" s="37">
        <f t="shared" si="1"/>
        <v>0.12814747222222217</v>
      </c>
      <c r="F22" s="38">
        <f t="shared" si="2"/>
        <v>3.8525277777778366E-3</v>
      </c>
      <c r="G22" s="7">
        <v>8502326.2487600017</v>
      </c>
      <c r="H22" s="1">
        <f t="shared" si="3"/>
        <v>1122307.0648363202</v>
      </c>
      <c r="I22" s="1">
        <f t="shared" si="4"/>
        <v>242804.94567323415</v>
      </c>
      <c r="J22" s="1">
        <f t="shared" si="5"/>
        <v>846746.67111400852</v>
      </c>
      <c r="K22" s="1">
        <f t="shared" si="6"/>
        <v>32755.448049077531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53600408.731790006</v>
      </c>
      <c r="H23" s="39">
        <f t="shared" ref="H23:J23" si="7">SUM(H18:H22)</f>
        <v>4433187.4506978607</v>
      </c>
      <c r="I23" s="8">
        <f t="shared" si="7"/>
        <v>1530692.1834578475</v>
      </c>
      <c r="J23" s="8">
        <f t="shared" si="7"/>
        <v>5338064.7055989671</v>
      </c>
      <c r="K23" s="8">
        <f>SUM(K18:K22)</f>
        <v>-2435569.4383589532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-157301.81623</v>
      </c>
      <c r="H28" s="1"/>
      <c r="I28" s="1"/>
      <c r="J28" s="1"/>
      <c r="K28" s="1">
        <f>K18-K7</f>
        <v>10281.934656215075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439880.6730499994</v>
      </c>
      <c r="H29" s="1"/>
      <c r="I29" s="1"/>
      <c r="J29" s="1"/>
      <c r="K29" s="1">
        <f t="shared" ref="K29:K32" si="9">K19-K8</f>
        <v>30473.787332353415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127716.84696999565</v>
      </c>
      <c r="H30" s="1"/>
      <c r="I30" s="1"/>
      <c r="J30" s="1"/>
      <c r="K30" s="1">
        <f t="shared" si="9"/>
        <v>149401.59007477784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6094.1446299981326</v>
      </c>
      <c r="H31" s="1"/>
      <c r="I31" s="1"/>
      <c r="J31" s="1"/>
      <c r="K31" s="1">
        <f t="shared" si="9"/>
        <v>39688.541528622387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84389.721509998664</v>
      </c>
      <c r="H32" s="1"/>
      <c r="I32" s="1"/>
      <c r="J32" s="1"/>
      <c r="K32" s="1">
        <f t="shared" si="9"/>
        <v>41321.848049077533</v>
      </c>
      <c r="M32" s="2"/>
      <c r="N32" s="21"/>
    </row>
    <row r="33" spans="7:11" ht="15.75" thickBot="1" x14ac:dyDescent="0.3">
      <c r="G33" s="6">
        <f>SUM(G28:G32)</f>
        <v>500779.56992999185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271167.70164104627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80" zoomScaleNormal="80" workbookViewId="0">
      <selection activeCell="C9" sqref="C9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6.28515625" bestFit="1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24">
        <v>2.9010000000000001E-2</v>
      </c>
      <c r="D7" s="32">
        <v>0.13200000000000001</v>
      </c>
      <c r="E7" s="32"/>
      <c r="F7" s="33"/>
      <c r="G7" s="7">
        <v>4756971.4114899999</v>
      </c>
      <c r="H7" s="1"/>
      <c r="I7" s="1"/>
      <c r="J7" s="1"/>
      <c r="K7" s="1">
        <v>-385529.8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8.8999999999999996E-2</v>
      </c>
      <c r="C8" s="24">
        <v>2.9010000000000001E-2</v>
      </c>
      <c r="D8" s="24">
        <v>0.13200000000000001</v>
      </c>
      <c r="E8" s="24"/>
      <c r="F8" s="25"/>
      <c r="G8" s="7">
        <v>3023504.7359000007</v>
      </c>
      <c r="H8" s="1"/>
      <c r="I8" s="1"/>
      <c r="J8" s="1"/>
      <c r="K8" s="1">
        <v>-191683.75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2.6429999999999999E-2</v>
      </c>
      <c r="D9" s="24">
        <v>0.13200000000000001</v>
      </c>
      <c r="E9" s="24"/>
      <c r="F9" s="25"/>
      <c r="G9" s="7">
        <v>30060172.968810003</v>
      </c>
      <c r="H9" s="1"/>
      <c r="I9" s="1"/>
      <c r="J9" s="1"/>
      <c r="K9" s="1">
        <v>-2664625.86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9.4E-2</v>
      </c>
      <c r="C10" s="24">
        <v>2.6429999999999999E-2</v>
      </c>
      <c r="D10" s="24">
        <v>0.13200000000000001</v>
      </c>
      <c r="E10" s="24"/>
      <c r="F10" s="25"/>
      <c r="G10" s="7">
        <v>8400620.0644500013</v>
      </c>
      <c r="H10" s="1"/>
      <c r="I10" s="1"/>
      <c r="J10" s="1"/>
      <c r="K10" s="1">
        <v>-493689.28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2.6429999999999999E-2</v>
      </c>
      <c r="D11" s="37">
        <v>0.13200000000000001</v>
      </c>
      <c r="E11" s="37"/>
      <c r="F11" s="38"/>
      <c r="G11" s="7">
        <v>8708340.5743899997</v>
      </c>
      <c r="H11" s="1"/>
      <c r="I11" s="1"/>
      <c r="J11" s="1"/>
      <c r="K11" s="1">
        <v>-188475.17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54949609.755040005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-3924003.8600000003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1.1538561827956994E-2</v>
      </c>
      <c r="D18" s="32">
        <v>0.10793</v>
      </c>
      <c r="E18" s="32">
        <f>+C18+D18</f>
        <v>0.119468561827957</v>
      </c>
      <c r="F18" s="33">
        <f>+B18-E18</f>
        <v>-4.2468561827956997E-2</v>
      </c>
      <c r="G18" s="7">
        <v>3897187.072459999</v>
      </c>
      <c r="H18" s="1">
        <f>+G18*B18</f>
        <v>300083.40457941993</v>
      </c>
      <c r="I18" s="1">
        <f>+G18*C18</f>
        <v>44967.933990694415</v>
      </c>
      <c r="J18" s="1">
        <f>+G18*D18</f>
        <v>420623.40073060768</v>
      </c>
      <c r="K18" s="1">
        <f>+H18-I18-J18</f>
        <v>-165507.93014188216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8.8999999999999996E-2</v>
      </c>
      <c r="C19" s="24">
        <v>1.1538561827956994E-2</v>
      </c>
      <c r="D19" s="24">
        <v>0.10793</v>
      </c>
      <c r="E19" s="24">
        <f t="shared" ref="E19:E22" si="1">+C19+D19</f>
        <v>0.119468561827957</v>
      </c>
      <c r="F19" s="25">
        <f t="shared" ref="F19:F22" si="2">+B19-E19</f>
        <v>-3.0468561827957E-2</v>
      </c>
      <c r="G19" s="7">
        <v>3485191.7990500005</v>
      </c>
      <c r="H19" s="1">
        <f t="shared" ref="H19:H22" si="3">+G19*B19</f>
        <v>310182.07011545001</v>
      </c>
      <c r="I19" s="1">
        <f t="shared" ref="I19:I22" si="4">+G19*C19</f>
        <v>40214.101055627099</v>
      </c>
      <c r="J19" s="1">
        <f t="shared" ref="J19:J22" si="5">+G19*D19</f>
        <v>376156.75087146653</v>
      </c>
      <c r="K19" s="1">
        <f t="shared" ref="K19:K22" si="6">+H19-I19-J19</f>
        <v>-106188.78181164362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1.1538561827956994E-2</v>
      </c>
      <c r="D20" s="24">
        <v>0.10793</v>
      </c>
      <c r="E20" s="24">
        <f t="shared" si="1"/>
        <v>0.119468561827957</v>
      </c>
      <c r="F20" s="25">
        <f t="shared" si="2"/>
        <v>-5.4468561827956993E-2</v>
      </c>
      <c r="G20" s="7">
        <v>27057300.73663</v>
      </c>
      <c r="H20" s="1">
        <f t="shared" si="3"/>
        <v>1758724.5478809502</v>
      </c>
      <c r="I20" s="1">
        <f t="shared" si="4"/>
        <v>312202.33744723158</v>
      </c>
      <c r="J20" s="1">
        <f t="shared" si="5"/>
        <v>2920294.4685044759</v>
      </c>
      <c r="K20" s="1">
        <f t="shared" si="6"/>
        <v>-1473772.2580707574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9.4E-2</v>
      </c>
      <c r="C21" s="24">
        <v>1.1538561827956994E-2</v>
      </c>
      <c r="D21" s="24">
        <v>0.10793</v>
      </c>
      <c r="E21" s="24">
        <f t="shared" si="1"/>
        <v>0.119468561827957</v>
      </c>
      <c r="F21" s="25">
        <f t="shared" si="2"/>
        <v>-2.5468561827956995E-2</v>
      </c>
      <c r="G21" s="7">
        <v>8471788.6254899986</v>
      </c>
      <c r="H21" s="1">
        <f t="shared" si="3"/>
        <v>796348.13079605985</v>
      </c>
      <c r="I21" s="1">
        <f t="shared" si="4"/>
        <v>97752.256848599151</v>
      </c>
      <c r="J21" s="1">
        <f t="shared" si="5"/>
        <v>914360.14634913555</v>
      </c>
      <c r="K21" s="1">
        <f t="shared" si="6"/>
        <v>-215764.27240167488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1.1538561827956994E-2</v>
      </c>
      <c r="D22" s="37">
        <v>0.10793</v>
      </c>
      <c r="E22" s="37">
        <f t="shared" si="1"/>
        <v>0.119468561827957</v>
      </c>
      <c r="F22" s="38">
        <f t="shared" si="2"/>
        <v>1.2531438172043011E-2</v>
      </c>
      <c r="G22" s="7">
        <v>8616394.4865300003</v>
      </c>
      <c r="H22" s="1">
        <f t="shared" si="3"/>
        <v>1137364.0722219602</v>
      </c>
      <c r="I22" s="1">
        <f t="shared" si="4"/>
        <v>99420.80051689416</v>
      </c>
      <c r="J22" s="1">
        <f t="shared" si="5"/>
        <v>929967.45693118288</v>
      </c>
      <c r="K22" s="1">
        <f t="shared" si="6"/>
        <v>107975.81477388309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51527862.72016</v>
      </c>
      <c r="H23" s="39">
        <f t="shared" ref="H23:J23" si="7">SUM(H18:H22)</f>
        <v>4302702.2255938398</v>
      </c>
      <c r="I23" s="8">
        <f t="shared" si="7"/>
        <v>594557.42985904648</v>
      </c>
      <c r="J23" s="8">
        <f t="shared" si="7"/>
        <v>5561402.2233868688</v>
      </c>
      <c r="K23" s="8">
        <f>SUM(K18:K22)</f>
        <v>-1853257.427652075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859784.33903000085</v>
      </c>
      <c r="H28" s="1"/>
      <c r="I28" s="1"/>
      <c r="J28" s="1"/>
      <c r="K28" s="1">
        <f>K18-K7</f>
        <v>220021.86985811783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-461687.06314999983</v>
      </c>
      <c r="H29" s="1"/>
      <c r="I29" s="1"/>
      <c r="J29" s="1"/>
      <c r="K29" s="1">
        <f t="shared" ref="K29:K32" si="9">K19-K8</f>
        <v>85494.968188356375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3002872.2321800031</v>
      </c>
      <c r="H30" s="1"/>
      <c r="I30" s="1"/>
      <c r="J30" s="1"/>
      <c r="K30" s="1">
        <f t="shared" si="9"/>
        <v>1190853.6019292425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-71168.561039997265</v>
      </c>
      <c r="H31" s="1"/>
      <c r="I31" s="1"/>
      <c r="J31" s="1"/>
      <c r="K31" s="1">
        <f t="shared" si="9"/>
        <v>277925.00759832514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91946.087859999388</v>
      </c>
      <c r="H32" s="1"/>
      <c r="I32" s="1"/>
      <c r="J32" s="1"/>
      <c r="K32" s="1">
        <f t="shared" si="9"/>
        <v>296450.98477388313</v>
      </c>
      <c r="M32" s="2"/>
      <c r="N32" s="21"/>
    </row>
    <row r="33" spans="7:11" ht="15.75" thickBot="1" x14ac:dyDescent="0.3">
      <c r="G33" s="6">
        <f>SUM(G28:G32)</f>
        <v>3421747.0348800062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2070746.4323479249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C12" sqref="C12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6.28515625" bestFit="1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24">
        <v>1.455E-2</v>
      </c>
      <c r="D7" s="32">
        <v>0.1024</v>
      </c>
      <c r="E7" s="32"/>
      <c r="F7" s="33"/>
      <c r="G7" s="7">
        <v>3900281.3110199999</v>
      </c>
      <c r="H7" s="1"/>
      <c r="I7" s="1"/>
      <c r="J7" s="1"/>
      <c r="K7" s="1">
        <v>-134895.79999999999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8.8999999999999996E-2</v>
      </c>
      <c r="C8" s="24">
        <v>1.455E-2</v>
      </c>
      <c r="D8" s="24">
        <v>0.1024</v>
      </c>
      <c r="E8" s="24"/>
      <c r="F8" s="25"/>
      <c r="G8" s="7">
        <v>3546803.6303099999</v>
      </c>
      <c r="H8" s="1"/>
      <c r="I8" s="1"/>
      <c r="J8" s="1"/>
      <c r="K8" s="1">
        <v>-80082.38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1.4420000000000001E-2</v>
      </c>
      <c r="D9" s="24">
        <v>0.1024</v>
      </c>
      <c r="E9" s="24"/>
      <c r="F9" s="25"/>
      <c r="G9" s="7">
        <v>27678232.02352</v>
      </c>
      <c r="H9" s="1"/>
      <c r="I9" s="1"/>
      <c r="J9" s="1"/>
      <c r="K9" s="1">
        <v>-1285903.82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9.4E-2</v>
      </c>
      <c r="C10" s="24">
        <v>1.4420000000000001E-2</v>
      </c>
      <c r="D10" s="24">
        <v>0.1024</v>
      </c>
      <c r="E10" s="24"/>
      <c r="F10" s="25"/>
      <c r="G10" s="7">
        <v>8123904.2749100002</v>
      </c>
      <c r="H10" s="1"/>
      <c r="I10" s="1"/>
      <c r="J10" s="1"/>
      <c r="K10" s="1">
        <v>-140988.65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1.4420000000000001E-2</v>
      </c>
      <c r="D11" s="37">
        <v>0.1024</v>
      </c>
      <c r="E11" s="37"/>
      <c r="F11" s="38"/>
      <c r="G11" s="7">
        <v>8283338.7522399994</v>
      </c>
      <c r="H11" s="1"/>
      <c r="I11" s="1"/>
      <c r="J11" s="1"/>
      <c r="K11" s="1">
        <v>170147.82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51532559.992000006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-1471722.8299999998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1.6732555555555542E-2</v>
      </c>
      <c r="D18" s="32">
        <v>0.11896</v>
      </c>
      <c r="E18" s="32">
        <f>+C18+D18</f>
        <v>0.13569255555555554</v>
      </c>
      <c r="F18" s="33">
        <f>+B18-E18</f>
        <v>-5.8692555555555539E-2</v>
      </c>
      <c r="G18" s="7">
        <v>4383361.5452200007</v>
      </c>
      <c r="H18" s="1">
        <f>+G18*B18</f>
        <v>337518.83898194006</v>
      </c>
      <c r="I18" s="1">
        <f>+G18*C18</f>
        <v>73344.840575479451</v>
      </c>
      <c r="J18" s="1">
        <f>+G18*D18</f>
        <v>521444.68941937125</v>
      </c>
      <c r="K18" s="1">
        <f>+H18-I18-J18</f>
        <v>-257270.69101291063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8.8999999999999996E-2</v>
      </c>
      <c r="C19" s="24">
        <v>1.6732555555555542E-2</v>
      </c>
      <c r="D19" s="24">
        <v>0.11896</v>
      </c>
      <c r="E19" s="24">
        <f t="shared" ref="E19:E22" si="1">+C19+D19</f>
        <v>0.13569255555555554</v>
      </c>
      <c r="F19" s="25">
        <f t="shared" ref="F19:F22" si="2">+B19-E19</f>
        <v>-4.6692555555555543E-2</v>
      </c>
      <c r="G19" s="7">
        <v>3708462.8582899999</v>
      </c>
      <c r="H19" s="1">
        <f t="shared" ref="H19:H22" si="3">+G19*B19</f>
        <v>330053.19438780996</v>
      </c>
      <c r="I19" s="1">
        <f t="shared" ref="I19:I22" si="4">+G19*C19</f>
        <v>62052.060802051725</v>
      </c>
      <c r="J19" s="1">
        <f t="shared" ref="J19:J22" si="5">+G19*D19</f>
        <v>441158.74162217835</v>
      </c>
      <c r="K19" s="1">
        <f t="shared" ref="K19:K22" si="6">+H19-I19-J19</f>
        <v>-173157.60803642013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1.6732555555555542E-2</v>
      </c>
      <c r="D20" s="24">
        <v>0.11896</v>
      </c>
      <c r="E20" s="24">
        <f t="shared" si="1"/>
        <v>0.13569255555555554</v>
      </c>
      <c r="F20" s="25">
        <f t="shared" si="2"/>
        <v>-7.0692555555555536E-2</v>
      </c>
      <c r="G20" s="7">
        <v>29600230.393570002</v>
      </c>
      <c r="H20" s="1">
        <f t="shared" si="3"/>
        <v>1924014.9755820502</v>
      </c>
      <c r="I20" s="1">
        <f t="shared" si="4"/>
        <v>495287.49951765378</v>
      </c>
      <c r="J20" s="1">
        <f t="shared" si="5"/>
        <v>3521243.4076190875</v>
      </c>
      <c r="K20" s="1">
        <f t="shared" si="6"/>
        <v>-2092515.9315546912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9.4E-2</v>
      </c>
      <c r="C21" s="24">
        <v>1.6732555555555542E-2</v>
      </c>
      <c r="D21" s="24">
        <v>0.11896</v>
      </c>
      <c r="E21" s="24">
        <f t="shared" si="1"/>
        <v>0.13569255555555554</v>
      </c>
      <c r="F21" s="25">
        <f t="shared" si="2"/>
        <v>-4.1692555555555538E-2</v>
      </c>
      <c r="G21" s="7">
        <v>8817439.8960100021</v>
      </c>
      <c r="H21" s="1">
        <f t="shared" si="3"/>
        <v>828839.35022494022</v>
      </c>
      <c r="I21" s="1">
        <f t="shared" si="4"/>
        <v>147538.30291775925</v>
      </c>
      <c r="J21" s="1">
        <f t="shared" si="5"/>
        <v>1048922.6500293498</v>
      </c>
      <c r="K21" s="1">
        <f t="shared" si="6"/>
        <v>-367621.6027221689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1.6732555555555542E-2</v>
      </c>
      <c r="D22" s="37">
        <v>0.11896</v>
      </c>
      <c r="E22" s="37">
        <f t="shared" si="1"/>
        <v>0.13569255555555554</v>
      </c>
      <c r="F22" s="38">
        <f t="shared" si="2"/>
        <v>-3.6925555555555323E-3</v>
      </c>
      <c r="G22" s="7">
        <v>9163743.7149700001</v>
      </c>
      <c r="H22" s="1">
        <f t="shared" si="3"/>
        <v>1209614.17037604</v>
      </c>
      <c r="I22" s="1">
        <f t="shared" si="4"/>
        <v>153332.85080760845</v>
      </c>
      <c r="J22" s="1">
        <f t="shared" si="5"/>
        <v>1090118.9523328312</v>
      </c>
      <c r="K22" s="1">
        <f t="shared" si="6"/>
        <v>-33837.63276439975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55673238.408060007</v>
      </c>
      <c r="H23" s="39">
        <f t="shared" ref="H23:J23" si="7">SUM(H18:H22)</f>
        <v>4630040.5295527801</v>
      </c>
      <c r="I23" s="8">
        <f t="shared" si="7"/>
        <v>931555.55462055269</v>
      </c>
      <c r="J23" s="8">
        <f t="shared" si="7"/>
        <v>6622888.441022818</v>
      </c>
      <c r="K23" s="8">
        <f>SUM(K18:K22)</f>
        <v>-2924403.4660905907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-483080.23420000076</v>
      </c>
      <c r="H28" s="1"/>
      <c r="I28" s="1"/>
      <c r="J28" s="1"/>
      <c r="K28" s="1">
        <f>K18-K7</f>
        <v>-122374.89101291064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-161659.22797999997</v>
      </c>
      <c r="H29" s="1"/>
      <c r="I29" s="1"/>
      <c r="J29" s="1"/>
      <c r="K29" s="1">
        <f t="shared" ref="K29:K32" si="9">K19-K8</f>
        <v>-93075.228036420129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-1921998.3700500019</v>
      </c>
      <c r="H30" s="1"/>
      <c r="I30" s="1"/>
      <c r="J30" s="1"/>
      <c r="K30" s="1">
        <f t="shared" si="9"/>
        <v>-806612.1115546911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-693535.62110000197</v>
      </c>
      <c r="H31" s="1"/>
      <c r="I31" s="1"/>
      <c r="J31" s="1"/>
      <c r="K31" s="1">
        <f t="shared" si="9"/>
        <v>-226632.95272216891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-880404.96273000073</v>
      </c>
      <c r="H32" s="1"/>
      <c r="I32" s="1"/>
      <c r="J32" s="1"/>
      <c r="K32" s="1">
        <f t="shared" si="9"/>
        <v>-203985.45276439976</v>
      </c>
      <c r="M32" s="2"/>
      <c r="N32" s="21"/>
    </row>
    <row r="33" spans="7:11" ht="15.75" thickBot="1" x14ac:dyDescent="0.3">
      <c r="G33" s="6">
        <f>SUM(G28:G32)</f>
        <v>-4140678.4160600053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-1452680.6360905906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C9" sqref="C9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6.28515625" bestFit="1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24">
        <v>2.0070000000000001E-2</v>
      </c>
      <c r="D7" s="32">
        <v>8.1199999999999994E-2</v>
      </c>
      <c r="E7" s="32"/>
      <c r="F7" s="33"/>
      <c r="G7" s="7">
        <v>4473726.1367600001</v>
      </c>
      <c r="H7" s="1"/>
      <c r="I7" s="1"/>
      <c r="J7" s="1"/>
      <c r="K7" s="1">
        <v>-192625.13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8.8999999999999996E-2</v>
      </c>
      <c r="C8" s="24">
        <v>2.0070000000000001E-2</v>
      </c>
      <c r="D8" s="24">
        <v>8.1199999999999994E-2</v>
      </c>
      <c r="E8" s="24"/>
      <c r="F8" s="25"/>
      <c r="G8" s="7">
        <v>3709056.0161899999</v>
      </c>
      <c r="H8" s="1"/>
      <c r="I8" s="1"/>
      <c r="J8" s="1"/>
      <c r="K8" s="1">
        <v>-115165.17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2.1600000000000001E-2</v>
      </c>
      <c r="D9" s="24">
        <v>8.1199999999999994E-2</v>
      </c>
      <c r="E9" s="24"/>
      <c r="F9" s="25"/>
      <c r="G9" s="7">
        <v>32497261.005380001</v>
      </c>
      <c r="H9" s="1"/>
      <c r="I9" s="1"/>
      <c r="J9" s="1"/>
      <c r="K9" s="1">
        <v>-1838839.62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9.4E-2</v>
      </c>
      <c r="C10" s="24">
        <v>2.1600000000000001E-2</v>
      </c>
      <c r="D10" s="24">
        <v>8.1199999999999994E-2</v>
      </c>
      <c r="E10" s="24"/>
      <c r="F10" s="25"/>
      <c r="G10" s="7">
        <v>9498864.7710299995</v>
      </c>
      <c r="H10" s="1"/>
      <c r="I10" s="1"/>
      <c r="J10" s="1"/>
      <c r="K10" s="1">
        <v>-262020.92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2.1600000000000001E-2</v>
      </c>
      <c r="D11" s="37">
        <v>8.1199999999999994E-2</v>
      </c>
      <c r="E11" s="37"/>
      <c r="F11" s="38"/>
      <c r="G11" s="7">
        <v>10060245.65645</v>
      </c>
      <c r="H11" s="1"/>
      <c r="I11" s="1"/>
      <c r="J11" s="1"/>
      <c r="K11" s="1">
        <v>104783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60239153.585810006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-2303867.84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2.8597096774193555E-2</v>
      </c>
      <c r="D18" s="32">
        <v>7.7369999999999994E-2</v>
      </c>
      <c r="E18" s="32">
        <f>+C18+D18</f>
        <v>0.10596709677419355</v>
      </c>
      <c r="F18" s="33">
        <f>+B18-E18</f>
        <v>-2.8967096774193554E-2</v>
      </c>
      <c r="G18" s="7">
        <v>4325596.4692800008</v>
      </c>
      <c r="H18" s="1">
        <f>+G18*B18</f>
        <v>333070.92813456006</v>
      </c>
      <c r="I18" s="1">
        <f>+G18*C18</f>
        <v>123699.50083811014</v>
      </c>
      <c r="J18" s="1">
        <f>+G18*D18</f>
        <v>334671.39882819366</v>
      </c>
      <c r="K18" s="1">
        <f>+H18-I18-J18</f>
        <v>-125299.97153174374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8.8999999999999996E-2</v>
      </c>
      <c r="C19" s="24">
        <v>2.8597096774193555E-2</v>
      </c>
      <c r="D19" s="24">
        <v>7.7369999999999994E-2</v>
      </c>
      <c r="E19" s="24">
        <f t="shared" ref="E19:E22" si="1">+C19+D19</f>
        <v>0.10596709677419355</v>
      </c>
      <c r="F19" s="25">
        <f t="shared" ref="F19:F22" si="2">+B19-E19</f>
        <v>-1.6967096774193557E-2</v>
      </c>
      <c r="G19" s="7">
        <v>4242652.8953600004</v>
      </c>
      <c r="H19" s="1">
        <f t="shared" ref="H19:H22" si="3">+G19*B19</f>
        <v>377596.10768704</v>
      </c>
      <c r="I19" s="1">
        <f t="shared" ref="I19:I22" si="4">+G19*C19</f>
        <v>121327.55542792242</v>
      </c>
      <c r="J19" s="1">
        <f t="shared" ref="J19:J22" si="5">+G19*D19</f>
        <v>328254.05451400322</v>
      </c>
      <c r="K19" s="1">
        <f t="shared" ref="K19:K22" si="6">+H19-I19-J19</f>
        <v>-71985.502254885621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2.8597096774193555E-2</v>
      </c>
      <c r="D20" s="24">
        <v>7.7369999999999994E-2</v>
      </c>
      <c r="E20" s="24">
        <f t="shared" si="1"/>
        <v>0.10596709677419355</v>
      </c>
      <c r="F20" s="25">
        <f t="shared" si="2"/>
        <v>-4.0967096774193551E-2</v>
      </c>
      <c r="G20" s="7">
        <v>35689459.367609993</v>
      </c>
      <c r="H20" s="1">
        <f t="shared" si="3"/>
        <v>2319814.8588946494</v>
      </c>
      <c r="I20" s="1">
        <f t="shared" si="4"/>
        <v>1020614.9233541917</v>
      </c>
      <c r="J20" s="1">
        <f t="shared" si="5"/>
        <v>2761293.4712719847</v>
      </c>
      <c r="K20" s="1">
        <f t="shared" si="6"/>
        <v>-1462093.535731527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9.4E-2</v>
      </c>
      <c r="C21" s="24">
        <v>2.8597096774193555E-2</v>
      </c>
      <c r="D21" s="24">
        <v>7.7369999999999994E-2</v>
      </c>
      <c r="E21" s="24">
        <f t="shared" si="1"/>
        <v>0.10596709677419355</v>
      </c>
      <c r="F21" s="25">
        <f t="shared" si="2"/>
        <v>-1.1967096774193553E-2</v>
      </c>
      <c r="G21" s="7">
        <v>10341746.523859998</v>
      </c>
      <c r="H21" s="1">
        <f t="shared" si="3"/>
        <v>972124.17324283987</v>
      </c>
      <c r="I21" s="1">
        <f t="shared" si="4"/>
        <v>295743.92615700414</v>
      </c>
      <c r="J21" s="1">
        <f t="shared" si="5"/>
        <v>800140.92855104804</v>
      </c>
      <c r="K21" s="1">
        <f t="shared" si="6"/>
        <v>-123760.68146521226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2.8597096774193555E-2</v>
      </c>
      <c r="D22" s="37">
        <v>7.7369999999999994E-2</v>
      </c>
      <c r="E22" s="37">
        <f t="shared" si="1"/>
        <v>0.10596709677419355</v>
      </c>
      <c r="F22" s="38">
        <f t="shared" si="2"/>
        <v>2.6032903225806453E-2</v>
      </c>
      <c r="G22" s="7">
        <v>11546963.60808</v>
      </c>
      <c r="H22" s="1">
        <f t="shared" si="3"/>
        <v>1524199.1962665601</v>
      </c>
      <c r="I22" s="1">
        <f t="shared" si="4"/>
        <v>330209.63574835495</v>
      </c>
      <c r="J22" s="1">
        <f t="shared" si="5"/>
        <v>893388.57435714954</v>
      </c>
      <c r="K22" s="1">
        <f t="shared" si="6"/>
        <v>300600.98616105563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66146418.86418999</v>
      </c>
      <c r="H23" s="39">
        <f t="shared" ref="H23:J23" si="7">SUM(H18:H22)</f>
        <v>5526805.2642256496</v>
      </c>
      <c r="I23" s="8">
        <f t="shared" si="7"/>
        <v>1891595.5415255835</v>
      </c>
      <c r="J23" s="8">
        <f t="shared" si="7"/>
        <v>5117748.427522379</v>
      </c>
      <c r="K23" s="8">
        <f>SUM(K18:K22)</f>
        <v>-1482538.704822313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148129.66747999936</v>
      </c>
      <c r="H28" s="1"/>
      <c r="I28" s="1"/>
      <c r="J28" s="1"/>
      <c r="K28" s="1">
        <f>K18-K7</f>
        <v>67325.158468256268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-533596.87917000055</v>
      </c>
      <c r="H29" s="1"/>
      <c r="I29" s="1"/>
      <c r="J29" s="1"/>
      <c r="K29" s="1">
        <f t="shared" ref="K29:K32" si="9">K19-K8</f>
        <v>43179.667745114377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-3192198.3622299917</v>
      </c>
      <c r="H30" s="1"/>
      <c r="I30" s="1"/>
      <c r="J30" s="1"/>
      <c r="K30" s="1">
        <f t="shared" si="9"/>
        <v>376746.08426847309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-842881.75282999873</v>
      </c>
      <c r="H31" s="1"/>
      <c r="I31" s="1"/>
      <c r="J31" s="1"/>
      <c r="K31" s="1">
        <f t="shared" si="9"/>
        <v>138260.23853478776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-1486717.95163</v>
      </c>
      <c r="H32" s="1"/>
      <c r="I32" s="1"/>
      <c r="J32" s="1"/>
      <c r="K32" s="1">
        <f t="shared" si="9"/>
        <v>195817.98616105563</v>
      </c>
      <c r="M32" s="2"/>
      <c r="N32" s="21"/>
    </row>
    <row r="33" spans="7:11" ht="15.75" thickBot="1" x14ac:dyDescent="0.3">
      <c r="G33" s="6">
        <f>SUM(G28:G32)</f>
        <v>-5907265.2783799917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821329.13517768716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C9" sqref="C9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6.28515625" bestFit="1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32">
        <v>3.125E-2</v>
      </c>
      <c r="D7" s="32">
        <v>7.3200000000000001E-2</v>
      </c>
      <c r="E7" s="32"/>
      <c r="F7" s="33"/>
      <c r="G7" s="7">
        <v>4209135.52513</v>
      </c>
      <c r="H7" s="1"/>
      <c r="I7" s="1"/>
      <c r="J7" s="1"/>
      <c r="K7" s="1">
        <v>-79360.97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8.8999999999999996E-2</v>
      </c>
      <c r="C8" s="24">
        <v>3.125E-2</v>
      </c>
      <c r="D8" s="24">
        <v>7.3200000000000001E-2</v>
      </c>
      <c r="E8" s="24"/>
      <c r="F8" s="25"/>
      <c r="G8" s="7">
        <v>4137251.2332100002</v>
      </c>
      <c r="H8" s="1"/>
      <c r="I8" s="1"/>
      <c r="J8" s="1"/>
      <c r="K8" s="1">
        <v>-28358.62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3.1140000000000001E-2</v>
      </c>
      <c r="D9" s="24">
        <v>7.3200000000000001E-2</v>
      </c>
      <c r="E9" s="24"/>
      <c r="F9" s="25"/>
      <c r="G9" s="7">
        <v>34426931.029440001</v>
      </c>
      <c r="H9" s="1"/>
      <c r="I9" s="1"/>
      <c r="J9" s="1"/>
      <c r="K9" s="1">
        <v>-1058298.47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9.4E-2</v>
      </c>
      <c r="C10" s="24">
        <v>3.1140000000000001E-2</v>
      </c>
      <c r="D10" s="24">
        <v>7.3200000000000001E-2</v>
      </c>
      <c r="E10" s="24"/>
      <c r="F10" s="25"/>
      <c r="G10" s="7">
        <v>9942394.2592799999</v>
      </c>
      <c r="H10" s="1"/>
      <c r="I10" s="1"/>
      <c r="J10" s="1"/>
      <c r="K10" s="1">
        <v>-17303.990000000002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3.1140000000000001E-2</v>
      </c>
      <c r="D11" s="37">
        <v>7.3200000000000001E-2</v>
      </c>
      <c r="E11" s="37"/>
      <c r="F11" s="38"/>
      <c r="G11" s="7">
        <v>11062428.360029999</v>
      </c>
      <c r="H11" s="1"/>
      <c r="I11" s="1"/>
      <c r="J11" s="1"/>
      <c r="K11" s="1">
        <v>401118.95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63778140.407089993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-782203.10000000009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2.8918709677419378E-2</v>
      </c>
      <c r="D18" s="32">
        <v>7.4899999999999994E-2</v>
      </c>
      <c r="E18" s="32">
        <f>+C18+D18</f>
        <v>0.10381870967741938</v>
      </c>
      <c r="F18" s="33">
        <f>+B18-E18</f>
        <v>-2.6818709677419381E-2</v>
      </c>
      <c r="G18" s="7">
        <v>4151867.7554399995</v>
      </c>
      <c r="H18" s="1">
        <f>+G18*B18</f>
        <v>319693.81716887996</v>
      </c>
      <c r="I18" s="1">
        <f>+G18*C18</f>
        <v>120066.65823860819</v>
      </c>
      <c r="J18" s="1">
        <f>+G18*D18</f>
        <v>310974.89488245593</v>
      </c>
      <c r="K18" s="1">
        <f>+H18-I18-J18</f>
        <v>-111347.73595218416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8.8999999999999996E-2</v>
      </c>
      <c r="C19" s="24">
        <v>2.8918709677419378E-2</v>
      </c>
      <c r="D19" s="24">
        <v>7.4899999999999994E-2</v>
      </c>
      <c r="E19" s="24">
        <f t="shared" ref="E19:E22" si="1">+C19+D19</f>
        <v>0.10381870967741938</v>
      </c>
      <c r="F19" s="25">
        <f t="shared" ref="F19:F22" si="2">+B19-E19</f>
        <v>-1.4818709677419384E-2</v>
      </c>
      <c r="G19" s="7">
        <v>4198332.2272300003</v>
      </c>
      <c r="H19" s="1">
        <f t="shared" ref="H19:H22" si="3">+G19*B19</f>
        <v>373651.56822347001</v>
      </c>
      <c r="I19" s="1">
        <f t="shared" ref="I19:I22" si="4">+G19*C19</f>
        <v>121410.35080861786</v>
      </c>
      <c r="J19" s="1">
        <f t="shared" ref="J19:J22" si="5">+G19*D19</f>
        <v>314455.083819527</v>
      </c>
      <c r="K19" s="1">
        <f t="shared" ref="K19:K22" si="6">+H19-I19-J19</f>
        <v>-62213.86640467486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2.8918709677419378E-2</v>
      </c>
      <c r="D20" s="24">
        <v>7.4899999999999994E-2</v>
      </c>
      <c r="E20" s="24">
        <f t="shared" si="1"/>
        <v>0.10381870967741938</v>
      </c>
      <c r="F20" s="25">
        <f t="shared" si="2"/>
        <v>-3.8818709677419377E-2</v>
      </c>
      <c r="G20" s="7">
        <v>33910582.702629998</v>
      </c>
      <c r="H20" s="1">
        <f t="shared" si="3"/>
        <v>2204187.8756709499</v>
      </c>
      <c r="I20" s="1">
        <f t="shared" si="4"/>
        <v>980650.29616947635</v>
      </c>
      <c r="J20" s="1">
        <f t="shared" si="5"/>
        <v>2539902.6444269866</v>
      </c>
      <c r="K20" s="1">
        <f t="shared" si="6"/>
        <v>-1316365.064925513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9.4E-2</v>
      </c>
      <c r="C21" s="24">
        <v>2.8918709677419378E-2</v>
      </c>
      <c r="D21" s="24">
        <v>7.4899999999999994E-2</v>
      </c>
      <c r="E21" s="24">
        <f t="shared" si="1"/>
        <v>0.10381870967741938</v>
      </c>
      <c r="F21" s="25">
        <f t="shared" si="2"/>
        <v>-9.8187096774193794E-3</v>
      </c>
      <c r="G21" s="7">
        <v>10205860.437480005</v>
      </c>
      <c r="H21" s="1">
        <f t="shared" si="3"/>
        <v>959350.88112312043</v>
      </c>
      <c r="I21" s="1">
        <f t="shared" si="4"/>
        <v>295140.31499974459</v>
      </c>
      <c r="J21" s="1">
        <f t="shared" si="5"/>
        <v>764418.94676725229</v>
      </c>
      <c r="K21" s="1">
        <f t="shared" si="6"/>
        <v>-100208.38064387639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2.8918709677419378E-2</v>
      </c>
      <c r="D22" s="37">
        <v>7.4899999999999994E-2</v>
      </c>
      <c r="E22" s="37">
        <f t="shared" si="1"/>
        <v>0.10381870967741938</v>
      </c>
      <c r="F22" s="38">
        <f t="shared" si="2"/>
        <v>2.8181290322580627E-2</v>
      </c>
      <c r="G22" s="7">
        <v>11362607.780270001</v>
      </c>
      <c r="H22" s="1">
        <f t="shared" si="3"/>
        <v>1499864.2269956402</v>
      </c>
      <c r="I22" s="1">
        <f t="shared" si="4"/>
        <v>328591.95557601482</v>
      </c>
      <c r="J22" s="1">
        <f t="shared" si="5"/>
        <v>851059.32274222304</v>
      </c>
      <c r="K22" s="1">
        <f t="shared" si="6"/>
        <v>320212.94867740222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63829250.903050005</v>
      </c>
      <c r="H23" s="39">
        <f t="shared" ref="H23:J23" si="7">SUM(H18:H22)</f>
        <v>5356748.3691820605</v>
      </c>
      <c r="I23" s="8">
        <f t="shared" si="7"/>
        <v>1845859.5757924616</v>
      </c>
      <c r="J23" s="8">
        <f t="shared" si="7"/>
        <v>4780810.8926384449</v>
      </c>
      <c r="K23" s="8">
        <f>SUM(K18:K22)</f>
        <v>-1269922.0992488463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57267.769690000452</v>
      </c>
      <c r="H28" s="1"/>
      <c r="I28" s="1"/>
      <c r="J28" s="1"/>
      <c r="K28" s="1">
        <f>K18-K7</f>
        <v>-31986.765952184156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-61080.9940200001</v>
      </c>
      <c r="H29" s="1"/>
      <c r="I29" s="1"/>
      <c r="J29" s="1"/>
      <c r="K29" s="1">
        <f t="shared" ref="K29:K32" si="9">K19-K8</f>
        <v>-33855.246404674865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516348.32681000233</v>
      </c>
      <c r="H30" s="1"/>
      <c r="I30" s="1"/>
      <c r="J30" s="1"/>
      <c r="K30" s="1">
        <f t="shared" si="9"/>
        <v>-258066.59492551303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-263466.17820000462</v>
      </c>
      <c r="H31" s="1"/>
      <c r="I31" s="1"/>
      <c r="J31" s="1"/>
      <c r="K31" s="1">
        <f t="shared" si="9"/>
        <v>-82904.390643876381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-300179.42024000175</v>
      </c>
      <c r="H32" s="1"/>
      <c r="I32" s="1"/>
      <c r="J32" s="1"/>
      <c r="K32" s="1">
        <f t="shared" si="9"/>
        <v>-80906.001322597789</v>
      </c>
      <c r="M32" s="2"/>
      <c r="N32" s="21"/>
    </row>
    <row r="33" spans="7:11" ht="15.75" thickBot="1" x14ac:dyDescent="0.3">
      <c r="G33" s="6">
        <f>SUM(G28:G32)</f>
        <v>-51110.495960003696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-487718.99924884626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C9" sqref="C9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6.28515625" bestFit="1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24">
        <v>3.2980000000000002E-2</v>
      </c>
      <c r="D7" s="32">
        <v>8.6599999999999996E-2</v>
      </c>
      <c r="E7" s="32"/>
      <c r="F7" s="33"/>
      <c r="G7" s="7">
        <v>4345876.9871699996</v>
      </c>
      <c r="H7" s="1"/>
      <c r="I7" s="1"/>
      <c r="J7" s="1"/>
      <c r="K7" s="1">
        <v>-146750.66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8.8999999999999996E-2</v>
      </c>
      <c r="C8" s="24">
        <v>3.2980000000000002E-2</v>
      </c>
      <c r="D8" s="24">
        <v>8.6599999999999996E-2</v>
      </c>
      <c r="E8" s="24"/>
      <c r="F8" s="25"/>
      <c r="G8" s="7">
        <v>4535847.0478099994</v>
      </c>
      <c r="H8" s="1"/>
      <c r="I8" s="1"/>
      <c r="J8" s="1"/>
      <c r="K8" s="1">
        <v>-98735.37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>
        <v>3.3059999999999999E-2</v>
      </c>
      <c r="D9" s="24">
        <v>8.6599999999999996E-2</v>
      </c>
      <c r="E9" s="24"/>
      <c r="F9" s="25"/>
      <c r="G9" s="7">
        <v>31023844.188130002</v>
      </c>
      <c r="H9" s="1"/>
      <c r="I9" s="1"/>
      <c r="J9" s="1"/>
      <c r="K9" s="1">
        <v>-1422310.79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9.4E-2</v>
      </c>
      <c r="C10" s="24">
        <v>3.3059999999999999E-2</v>
      </c>
      <c r="D10" s="24">
        <v>8.6599999999999996E-2</v>
      </c>
      <c r="E10" s="24"/>
      <c r="F10" s="25"/>
      <c r="G10" s="7">
        <v>9005227.4561100006</v>
      </c>
      <c r="H10" s="1"/>
      <c r="I10" s="1"/>
      <c r="J10" s="1"/>
      <c r="K10" s="1">
        <v>-151699.62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>
        <v>3.3059999999999999E-2</v>
      </c>
      <c r="D11" s="37">
        <v>8.6599999999999996E-2</v>
      </c>
      <c r="E11" s="37"/>
      <c r="F11" s="38"/>
      <c r="G11" s="7">
        <v>9972243.4401299991</v>
      </c>
      <c r="H11" s="1"/>
      <c r="I11" s="1"/>
      <c r="J11" s="1"/>
      <c r="K11" s="1">
        <v>210955.53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58883039.119350001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-1608540.91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2.6925847222222254E-2</v>
      </c>
      <c r="D18" s="32">
        <v>8.584E-2</v>
      </c>
      <c r="E18" s="32">
        <f>+C18+D18</f>
        <v>0.11276584722222226</v>
      </c>
      <c r="F18" s="33">
        <f>+B18-E18</f>
        <v>-3.5765847222222258E-2</v>
      </c>
      <c r="G18" s="7">
        <v>4354074.0909900013</v>
      </c>
      <c r="H18" s="1">
        <f>+G18*B18</f>
        <v>335263.7050062301</v>
      </c>
      <c r="I18" s="1">
        <f>+G18*C18</f>
        <v>117237.133768233</v>
      </c>
      <c r="J18" s="1">
        <f>+G18*D18</f>
        <v>373753.7199705817</v>
      </c>
      <c r="K18" s="1">
        <f>+H18-I18-J18</f>
        <v>-155727.14873258461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8.8999999999999996E-2</v>
      </c>
      <c r="C19" s="24">
        <v>2.6925847222222254E-2</v>
      </c>
      <c r="D19" s="24">
        <v>8.584E-2</v>
      </c>
      <c r="E19" s="24">
        <f t="shared" ref="E19:E22" si="1">+C19+D19</f>
        <v>0.11276584722222226</v>
      </c>
      <c r="F19" s="25">
        <f t="shared" ref="F19:F22" si="2">+B19-E19</f>
        <v>-2.3765847222222261E-2</v>
      </c>
      <c r="G19" s="7">
        <v>3506642.2561400002</v>
      </c>
      <c r="H19" s="1">
        <f t="shared" ref="H19:H22" si="3">+G19*B19</f>
        <v>312091.16079646</v>
      </c>
      <c r="I19" s="1">
        <f t="shared" ref="I19:I22" si="4">+G19*C19</f>
        <v>94419.313651814402</v>
      </c>
      <c r="J19" s="1">
        <f t="shared" ref="J19:J22" si="5">+G19*D19</f>
        <v>301010.17126705759</v>
      </c>
      <c r="K19" s="1">
        <f t="shared" ref="K19:K22" si="6">+H19-I19-J19</f>
        <v>-83338.324122412014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2.6925847222222254E-2</v>
      </c>
      <c r="D20" s="24">
        <v>8.584E-2</v>
      </c>
      <c r="E20" s="24">
        <f t="shared" si="1"/>
        <v>0.11276584722222226</v>
      </c>
      <c r="F20" s="25">
        <f t="shared" si="2"/>
        <v>-4.7765847222222255E-2</v>
      </c>
      <c r="G20" s="7">
        <v>31927023.187539995</v>
      </c>
      <c r="H20" s="1">
        <f t="shared" si="3"/>
        <v>2075256.5071900997</v>
      </c>
      <c r="I20" s="1">
        <f t="shared" si="4"/>
        <v>859662.14860804926</v>
      </c>
      <c r="J20" s="1">
        <f t="shared" si="5"/>
        <v>2740615.6704184329</v>
      </c>
      <c r="K20" s="1">
        <f t="shared" si="6"/>
        <v>-1525021.3118363824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9.4E-2</v>
      </c>
      <c r="C21" s="24">
        <v>2.6925847222222254E-2</v>
      </c>
      <c r="D21" s="24">
        <v>8.584E-2</v>
      </c>
      <c r="E21" s="24">
        <f t="shared" si="1"/>
        <v>0.11276584722222226</v>
      </c>
      <c r="F21" s="25">
        <f t="shared" si="2"/>
        <v>-1.8765847222222257E-2</v>
      </c>
      <c r="G21" s="7">
        <v>8112182.0884600012</v>
      </c>
      <c r="H21" s="1">
        <f t="shared" si="3"/>
        <v>762545.11631524016</v>
      </c>
      <c r="I21" s="1">
        <f t="shared" si="4"/>
        <v>218427.37555272185</v>
      </c>
      <c r="J21" s="1">
        <f t="shared" si="5"/>
        <v>696349.71047340648</v>
      </c>
      <c r="K21" s="1">
        <f t="shared" si="6"/>
        <v>-152231.96971088822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2.6925847222222254E-2</v>
      </c>
      <c r="D22" s="37">
        <v>8.584E-2</v>
      </c>
      <c r="E22" s="37">
        <f t="shared" si="1"/>
        <v>0.11276584722222226</v>
      </c>
      <c r="F22" s="38">
        <f t="shared" si="2"/>
        <v>1.9234152777777749E-2</v>
      </c>
      <c r="G22" s="7">
        <v>8484377.9098099992</v>
      </c>
      <c r="H22" s="1">
        <f t="shared" si="3"/>
        <v>1119937.88409492</v>
      </c>
      <c r="I22" s="1">
        <f t="shared" si="4"/>
        <v>228449.06337514141</v>
      </c>
      <c r="J22" s="1">
        <f t="shared" si="5"/>
        <v>728298.99977809028</v>
      </c>
      <c r="K22" s="1">
        <f t="shared" si="6"/>
        <v>163189.82094168826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56384299.532939993</v>
      </c>
      <c r="H23" s="39">
        <f t="shared" ref="H23:J23" si="7">SUM(H18:H22)</f>
        <v>4605094.3734029494</v>
      </c>
      <c r="I23" s="8">
        <f t="shared" si="7"/>
        <v>1518195.03495596</v>
      </c>
      <c r="J23" s="8">
        <f t="shared" si="7"/>
        <v>4840028.2719075689</v>
      </c>
      <c r="K23" s="8">
        <f>SUM(K18:K22)</f>
        <v>-1753128.933460579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-8197.1038200017065</v>
      </c>
      <c r="H28" s="1"/>
      <c r="I28" s="1"/>
      <c r="J28" s="1"/>
      <c r="K28" s="1">
        <f>K18-K7</f>
        <v>-8976.4887325846066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1029204.7916699992</v>
      </c>
      <c r="H29" s="1"/>
      <c r="I29" s="1"/>
      <c r="J29" s="1"/>
      <c r="K29" s="1">
        <f t="shared" ref="K29:K32" si="9">K19-K8</f>
        <v>15397.045877587982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-903178.99940999225</v>
      </c>
      <c r="H30" s="1"/>
      <c r="I30" s="1"/>
      <c r="J30" s="1"/>
      <c r="K30" s="1">
        <f t="shared" si="9"/>
        <v>-102710.52183638234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893045.36764999945</v>
      </c>
      <c r="H31" s="1"/>
      <c r="I31" s="1"/>
      <c r="J31" s="1"/>
      <c r="K31" s="1">
        <f t="shared" si="9"/>
        <v>-532.34971088822931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1487865.5303199999</v>
      </c>
      <c r="H32" s="1"/>
      <c r="I32" s="1"/>
      <c r="J32" s="1"/>
      <c r="K32" s="1">
        <f t="shared" si="9"/>
        <v>-47765.709058311739</v>
      </c>
      <c r="M32" s="2"/>
      <c r="N32" s="21"/>
    </row>
    <row r="33" spans="7:11" ht="15.75" thickBot="1" x14ac:dyDescent="0.3">
      <c r="G33" s="6">
        <f>SUM(G28:G32)</f>
        <v>2498739.5864100046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-144588.02346057893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 18</vt:lpstr>
      <vt:lpstr>Feb 18</vt:lpstr>
      <vt:lpstr>Mar 18</vt:lpstr>
      <vt:lpstr>April 18</vt:lpstr>
      <vt:lpstr>May 18</vt:lpstr>
      <vt:lpstr>June 18</vt:lpstr>
      <vt:lpstr>July 18</vt:lpstr>
      <vt:lpstr>Aug 18</vt:lpstr>
      <vt:lpstr>Sept 18</vt:lpstr>
      <vt:lpstr>Oct 18</vt:lpstr>
      <vt:lpstr>Nov 18</vt:lpstr>
      <vt:lpstr>Dec 18</vt:lpstr>
      <vt:lpstr>Total True 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Driver</dc:creator>
  <cp:lastModifiedBy>Mark Driver</cp:lastModifiedBy>
  <cp:lastPrinted>2019-01-07T16:30:38Z</cp:lastPrinted>
  <dcterms:created xsi:type="dcterms:W3CDTF">2018-10-12T16:56:48Z</dcterms:created>
  <dcterms:modified xsi:type="dcterms:W3CDTF">2019-10-08T19:41:01Z</dcterms:modified>
</cp:coreProperties>
</file>