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gulatory Affairs\OEB\Jan 1, 2020 Rate Application EB-2019-0071\IRs\round 2 questions\"/>
    </mc:Choice>
  </mc:AlternateContent>
  <bookViews>
    <workbookView xWindow="0" yWindow="0" windowWidth="23040" windowHeight="8385"/>
  </bookViews>
  <sheets>
    <sheet name="2017" sheetId="1" r:id="rId1"/>
  </sheets>
  <calcPr calcId="162913" iterate="1" iterateCount="100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38" i="1"/>
  <c r="G31" i="1"/>
  <c r="G35" i="1"/>
  <c r="F30" i="1"/>
  <c r="G30" i="1" s="1"/>
  <c r="F31" i="1"/>
  <c r="F32" i="1"/>
  <c r="G32" i="1" s="1"/>
  <c r="F33" i="1"/>
  <c r="G33" i="1" s="1"/>
  <c r="F34" i="1"/>
  <c r="G34" i="1" s="1"/>
  <c r="F35" i="1"/>
  <c r="F36" i="1"/>
  <c r="G36" i="1" s="1"/>
  <c r="F37" i="1"/>
  <c r="G37" i="1" s="1"/>
  <c r="F29" i="1"/>
  <c r="G29" i="1" s="1"/>
  <c r="G38" i="1" l="1"/>
  <c r="D33" i="1" l="1"/>
  <c r="H33" i="1" s="1"/>
  <c r="D32" i="1"/>
  <c r="H32" i="1" s="1"/>
  <c r="D34" i="1"/>
  <c r="H34" i="1" s="1"/>
  <c r="D31" i="1"/>
  <c r="H31" i="1" s="1"/>
  <c r="D30" i="1"/>
  <c r="H30" i="1" s="1"/>
  <c r="D29" i="1" l="1"/>
  <c r="D37" i="1"/>
  <c r="H37" i="1" s="1"/>
  <c r="D36" i="1"/>
  <c r="H36" i="1" s="1"/>
  <c r="D35" i="1"/>
  <c r="H35" i="1" s="1"/>
  <c r="B19" i="1" l="1"/>
  <c r="D38" i="1"/>
  <c r="H29" i="1"/>
  <c r="H38" i="1" s="1"/>
  <c r="B38" i="1"/>
  <c r="H11" i="1" l="1"/>
  <c r="H12" i="1"/>
  <c r="H13" i="1"/>
  <c r="H14" i="1"/>
  <c r="H15" i="1"/>
  <c r="H16" i="1"/>
  <c r="H17" i="1"/>
  <c r="H18" i="1"/>
  <c r="E11" i="1"/>
  <c r="E12" i="1"/>
  <c r="E13" i="1"/>
  <c r="E14" i="1"/>
  <c r="E15" i="1"/>
  <c r="E16" i="1"/>
  <c r="E17" i="1"/>
  <c r="E18" i="1"/>
  <c r="E10" i="1"/>
  <c r="H10" i="1"/>
  <c r="I18" i="1" l="1"/>
  <c r="H19" i="1"/>
  <c r="E19" i="1"/>
  <c r="I10" i="1"/>
  <c r="I16" i="1"/>
  <c r="I15" i="1"/>
  <c r="I14" i="1"/>
  <c r="I12" i="1"/>
  <c r="I17" i="1"/>
  <c r="I13" i="1"/>
  <c r="I11" i="1"/>
  <c r="I19" i="1" l="1"/>
  <c r="C44" i="1" s="1"/>
  <c r="C45" i="1"/>
  <c r="C46" i="1" l="1"/>
  <c r="C48" i="1" s="1"/>
  <c r="C49" i="1" s="1"/>
</calcChain>
</file>

<file path=xl/sharedStrings.xml><?xml version="1.0" encoding="utf-8"?>
<sst xmlns="http://schemas.openxmlformats.org/spreadsheetml/2006/main" count="74" uniqueCount="57">
  <si>
    <t>Energy Retail kWh Volumes</t>
  </si>
  <si>
    <t>Energy Wholesale kWh Volumes</t>
  </si>
  <si>
    <t>Table 40 - Account 1588 Balance Explanation</t>
  </si>
  <si>
    <t xml:space="preserve"> </t>
  </si>
  <si>
    <t>1588 - RSVA Power - Balance Explanation</t>
  </si>
  <si>
    <t>Weighted Average Energy Price</t>
  </si>
  <si>
    <t>A</t>
  </si>
  <si>
    <t>B</t>
  </si>
  <si>
    <t>Actual GA price</t>
  </si>
  <si>
    <t>C</t>
  </si>
  <si>
    <t>Total Cost</t>
  </si>
  <si>
    <t>D= A X (B+C)</t>
  </si>
  <si>
    <t>E</t>
  </si>
  <si>
    <t>Weighted Average RPP Price Billed</t>
  </si>
  <si>
    <t>F</t>
  </si>
  <si>
    <t>Total Revenues</t>
  </si>
  <si>
    <t>Monthly UFE Variance - RPP</t>
  </si>
  <si>
    <t>G = EX F</t>
  </si>
  <si>
    <t>H=D-G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</si>
  <si>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</si>
  <si>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</si>
  <si>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</si>
  <si>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</si>
  <si>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</si>
  <si>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</si>
  <si>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</si>
  <si>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</si>
  <si>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</si>
  <si>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</si>
  <si>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</si>
  <si>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</si>
  <si>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</si>
  <si>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2. Non-RPP Unaccounted for Energy (Line Loss) Variance</t>
  </si>
  <si>
    <t>Weighted Average Energy Price (HOEP)</t>
  </si>
  <si>
    <t>Non-RPP (Class A and Class B)</t>
  </si>
  <si>
    <t>1. RPP Customers Unaccounted for Energy (Line Loss) Variance</t>
  </si>
  <si>
    <t>a</t>
  </si>
  <si>
    <t>b</t>
  </si>
  <si>
    <t>c= a x b</t>
  </si>
  <si>
    <t>d</t>
  </si>
  <si>
    <t>f= d x e</t>
  </si>
  <si>
    <t>Non-RPP UFE (Line loss) Variance</t>
  </si>
  <si>
    <t>g= c-f</t>
  </si>
  <si>
    <t>3.  Reasonableness Check on Account 1588 net transaction in the year</t>
  </si>
  <si>
    <t>RPP UFE Variance 2018</t>
  </si>
  <si>
    <t>per above</t>
  </si>
  <si>
    <t>Non-RPP UFE Variance 2018</t>
  </si>
  <si>
    <t>Total UFE Variance - expected in Account 1588</t>
  </si>
  <si>
    <t>Please explain if the difference is greater than 10%</t>
  </si>
  <si>
    <t>Difference $</t>
  </si>
  <si>
    <t>Difference %</t>
  </si>
  <si>
    <t>Energy Wholesale kWh Volumes (Note 1)</t>
  </si>
  <si>
    <t>Note 1: the energy wholesle kWh Volumes should include the energy supplied by embedded generator</t>
  </si>
  <si>
    <t>e (should equal to b)</t>
  </si>
  <si>
    <t>Account 1588 RSVA Analytical Review for 2017</t>
  </si>
  <si>
    <t>Note: the data in this excel file should be actual.</t>
  </si>
  <si>
    <t>Transaction Credit during 2017 (Net transactions after the 2017 true-ups)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</si>
</sst>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(&quot;$&quot;* #,##0_);_(&quot;$&quot;* \(#,##0\);_(&quot;$&quot;* &quot;-&quot;??_);_(@_)"/>
    <numFmt numFmtId="168" formatCode="_-* #,##0_-;\-* #,##0_-;_-* &quot;-&quot;??_-;_-@_-"/>
    <numFmt numFmtId="169" formatCode="_-* #,##0.0000_-;\-* #,##0.00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1" xfId="0" applyBorder="1"/>
    <xf numFmtId="0" fontId="0" fillId="0" borderId="0" xfId="0" applyAlignment="1">
      <alignment wrapText="1"/>
    </xf>
    <xf numFmtId="165" fontId="0" fillId="0" borderId="0" xfId="0" applyNumberFormat="1" applyBorder="1"/>
    <xf numFmtId="166" fontId="0" fillId="0" borderId="0" xfId="0" applyNumberFormat="1" applyBorder="1"/>
    <xf numFmtId="165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0" fillId="0" borderId="0" xfId="0" applyNumberForma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1" xfId="0" applyBorder="1" applyAlignment="1"/>
    <xf numFmtId="0" fontId="0" fillId="2" borderId="1" xfId="0" applyFill="1" applyBorder="1" applyAlignment="1"/>
    <xf numFmtId="165" fontId="0" fillId="3" borderId="1" xfId="0" applyNumberForma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3" borderId="0" xfId="0" applyFont="1" applyFill="1" applyBorder="1" applyAlignment="1"/>
    <xf numFmtId="0" fontId="2" fillId="0" borderId="1" xfId="0" applyFont="1" applyBorder="1" applyAlignment="1"/>
    <xf numFmtId="165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/>
    <xf numFmtId="167" fontId="2" fillId="0" borderId="1" xfId="1" applyNumberFormat="1" applyFont="1" applyBorder="1"/>
    <xf numFmtId="0" fontId="2" fillId="0" borderId="1" xfId="0" applyFont="1" applyFill="1" applyBorder="1" applyAlignment="1"/>
    <xf numFmtId="165" fontId="2" fillId="0" borderId="1" xfId="0" applyNumberFormat="1" applyFont="1" applyBorder="1"/>
    <xf numFmtId="0" fontId="0" fillId="0" borderId="0" xfId="0" applyFont="1" applyBorder="1" applyAlignment="1">
      <alignment horizontal="left"/>
    </xf>
    <xf numFmtId="168" fontId="0" fillId="0" borderId="1" xfId="2" applyNumberFormat="1" applyFont="1" applyBorder="1"/>
    <xf numFmtId="169" fontId="0" fillId="0" borderId="1" xfId="2" applyNumberFormat="1" applyFont="1" applyBorder="1"/>
    <xf numFmtId="168" fontId="4" fillId="0" borderId="1" xfId="2" applyNumberFormat="1" applyFont="1" applyBorder="1"/>
    <xf numFmtId="0" fontId="4" fillId="0" borderId="1" xfId="0" applyFont="1" applyBorder="1"/>
    <xf numFmtId="168" fontId="0" fillId="0" borderId="1" xfId="0" applyNumberFormat="1" applyBorder="1"/>
    <xf numFmtId="168" fontId="5" fillId="0" borderId="1" xfId="0" applyNumberFormat="1" applyFont="1" applyBorder="1"/>
    <xf numFmtId="43" fontId="2" fillId="0" borderId="0" xfId="2" applyFont="1" applyBorder="1" applyAlignment="1">
      <alignment horizontal="center" wrapText="1"/>
    </xf>
    <xf numFmtId="10" fontId="0" fillId="0" borderId="1" xfId="3" applyNumberFormat="1" applyFont="1" applyBorder="1"/>
    <xf numFmtId="169" fontId="5" fillId="0" borderId="1" xfId="2" applyNumberFormat="1" applyFont="1" applyBorder="1"/>
    <xf numFmtId="168" fontId="5" fillId="0" borderId="1" xfId="2" applyNumberFormat="1" applyFont="1" applyBorder="1"/>
    <xf numFmtId="168" fontId="0" fillId="0" borderId="0" xfId="2" applyNumberFormat="1" applyFont="1" applyBorder="1"/>
    <xf numFmtId="0" fontId="0" fillId="0" borderId="0" xfId="0" applyBorder="1" applyAlignment="1">
      <alignment horizontal="left"/>
    </xf>
    <xf numFmtId="167" fontId="0" fillId="0" borderId="2" xfId="0" applyNumberFormat="1" applyBorder="1" applyAlignment="1">
      <alignment horizontal="center" wrapText="1"/>
    </xf>
    <xf numFmtId="167" fontId="0" fillId="0" borderId="0" xfId="0" applyNumberFormat="1" applyBorder="1" applyAlignment="1">
      <alignment horizontal="center" wrapText="1"/>
    </xf>
    <xf numFmtId="167" fontId="0" fillId="0" borderId="3" xfId="0" applyNumberFormat="1" applyBorder="1" applyAlignment="1">
      <alignment horizontal="center" wrapText="1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43" workbookViewId="0">
      <selection activeCell="F59" sqref="F59"/>
    </sheetView>
  </sheetViews>
  <sheetFormatPr defaultRowHeight="15" x14ac:dyDescent="0.25"/>
  <cols>
    <col min="1" max="1" width="41.7109375" bestFit="1" customWidth="1"/>
    <col min="2" max="2" width="14.28515625" bestFit="1" customWidth="1"/>
    <col min="3" max="3" width="12.7109375" bestFit="1" customWidth="1"/>
    <col min="4" max="4" width="19.7109375" customWidth="1"/>
    <col min="5" max="5" width="13.28515625" bestFit="1" customWidth="1"/>
    <col min="6" max="6" width="15.42578125" customWidth="1"/>
    <col min="7" max="7" width="14.85546875" customWidth="1"/>
    <col min="8" max="8" width="13.7109375" bestFit="1" customWidth="1"/>
    <col min="9" max="9" width="11.7109375" bestFit="1" customWidth="1"/>
  </cols>
  <sheetData>
    <row r="1" spans="1:9" x14ac:dyDescent="0.25">
      <c r="A1" s="1" t="s">
        <v>54</v>
      </c>
    </row>
    <row r="3" spans="1:9" x14ac:dyDescent="0.25">
      <c r="A3" t="s">
        <v>55</v>
      </c>
    </row>
    <row r="4" spans="1:9" x14ac:dyDescent="0.25">
      <c r="A4" s="1" t="s">
        <v>35</v>
      </c>
      <c r="I4" s="2"/>
    </row>
    <row r="5" spans="1:9" ht="60" x14ac:dyDescent="0.25">
      <c r="A5" s="10">
        <v>2017</v>
      </c>
      <c r="B5" s="11" t="s">
        <v>51</v>
      </c>
      <c r="C5" s="11" t="s">
        <v>5</v>
      </c>
      <c r="D5" s="11" t="s">
        <v>8</v>
      </c>
      <c r="E5" s="12" t="s">
        <v>10</v>
      </c>
      <c r="F5" s="11" t="s">
        <v>0</v>
      </c>
      <c r="G5" s="12" t="s">
        <v>13</v>
      </c>
      <c r="H5" s="12" t="s">
        <v>15</v>
      </c>
      <c r="I5" s="12" t="s">
        <v>16</v>
      </c>
    </row>
    <row r="6" spans="1:9" x14ac:dyDescent="0.25">
      <c r="A6" s="10"/>
      <c r="B6" s="13" t="s">
        <v>6</v>
      </c>
      <c r="C6" s="13" t="s">
        <v>7</v>
      </c>
      <c r="D6" s="13" t="s">
        <v>9</v>
      </c>
      <c r="E6" s="13" t="s">
        <v>11</v>
      </c>
      <c r="F6" s="13" t="s">
        <v>12</v>
      </c>
      <c r="G6" s="13" t="s">
        <v>14</v>
      </c>
      <c r="H6" s="13" t="s">
        <v>17</v>
      </c>
      <c r="I6" s="13" t="s">
        <v>18</v>
      </c>
    </row>
    <row r="7" spans="1:9" s="8" customFormat="1" x14ac:dyDescent="0.25">
      <c r="A7" s="13" t="s">
        <v>19</v>
      </c>
      <c r="I7" s="13"/>
    </row>
    <row r="8" spans="1:9" x14ac:dyDescent="0.25">
      <c r="A8" s="13" t="s">
        <v>20</v>
      </c>
      <c r="B8" s="34"/>
      <c r="C8" s="3"/>
      <c r="D8" s="3"/>
      <c r="E8" s="3"/>
      <c r="F8" s="3"/>
      <c r="G8" s="3"/>
      <c r="H8" s="3"/>
      <c r="I8" s="3"/>
    </row>
    <row r="9" spans="1:9" x14ac:dyDescent="0.25">
      <c r="A9" s="13" t="s">
        <v>21</v>
      </c>
      <c r="B9" s="34"/>
      <c r="C9" s="3"/>
      <c r="D9" s="3"/>
      <c r="E9" s="3"/>
      <c r="F9" s="3"/>
      <c r="G9" s="3"/>
      <c r="H9" s="3"/>
      <c r="I9" s="3"/>
    </row>
    <row r="10" spans="1:9" x14ac:dyDescent="0.25">
      <c r="A10" s="13" t="s">
        <v>22</v>
      </c>
      <c r="B10" s="40">
        <v>46120127.139089987</v>
      </c>
      <c r="C10" s="39">
        <v>2.5482340122563452E-3</v>
      </c>
      <c r="D10" s="32">
        <v>0.10780000000000001</v>
      </c>
      <c r="E10" s="31">
        <f>B10*(C10+D10)</f>
        <v>5089274.5822193166</v>
      </c>
      <c r="F10" s="31">
        <v>46245253</v>
      </c>
      <c r="G10" s="32">
        <v>0.11034823401225635</v>
      </c>
      <c r="H10" s="31">
        <f>F10*G10</f>
        <v>5103082</v>
      </c>
      <c r="I10" s="31">
        <f>E10-H10</f>
        <v>-13807.417780683376</v>
      </c>
    </row>
    <row r="11" spans="1:9" x14ac:dyDescent="0.25">
      <c r="A11" s="13" t="s">
        <v>23</v>
      </c>
      <c r="B11" s="40">
        <v>46307111.78200864</v>
      </c>
      <c r="C11" s="39">
        <v>-2.4227420192545882E-2</v>
      </c>
      <c r="D11" s="32">
        <v>0.1231</v>
      </c>
      <c r="E11" s="31">
        <f t="shared" ref="E11:E18" si="0">B11*(C11+D11)</f>
        <v>4578503.6053193482</v>
      </c>
      <c r="F11" s="31">
        <v>46543469</v>
      </c>
      <c r="G11" s="32">
        <v>9.887257980745412E-2</v>
      </c>
      <c r="H11" s="31">
        <f t="shared" ref="H11:H18" si="1">F11*G11</f>
        <v>4601872.8532182667</v>
      </c>
      <c r="I11" s="31">
        <f t="shared" ref="I11:I18" si="2">E11-H11</f>
        <v>-23369.247898918577</v>
      </c>
    </row>
    <row r="12" spans="1:9" x14ac:dyDescent="0.25">
      <c r="A12" s="13" t="s">
        <v>24</v>
      </c>
      <c r="B12" s="40">
        <v>50933600.411040053</v>
      </c>
      <c r="C12" s="39">
        <v>-1.9132816847718059E-2</v>
      </c>
      <c r="D12" s="32">
        <v>0.11849999999999999</v>
      </c>
      <c r="E12" s="31">
        <f t="shared" si="0"/>
        <v>5061128.400648959</v>
      </c>
      <c r="F12" s="31">
        <v>51030721</v>
      </c>
      <c r="G12" s="32">
        <v>9.9367183152281935E-2</v>
      </c>
      <c r="H12" s="31">
        <f t="shared" si="1"/>
        <v>5070779</v>
      </c>
      <c r="I12" s="31">
        <f t="shared" si="2"/>
        <v>-9650.599351041019</v>
      </c>
    </row>
    <row r="13" spans="1:9" x14ac:dyDescent="0.25">
      <c r="A13" s="13" t="s">
        <v>25</v>
      </c>
      <c r="B13" s="40">
        <v>56463892.921711966</v>
      </c>
      <c r="C13" s="39">
        <v>-3.001564537051972E-2</v>
      </c>
      <c r="D13" s="32">
        <v>0.1128</v>
      </c>
      <c r="E13" s="31">
        <f t="shared" si="0"/>
        <v>4674326.9353920044</v>
      </c>
      <c r="F13" s="31">
        <v>56694215</v>
      </c>
      <c r="G13" s="32">
        <v>8.2784354629480278E-2</v>
      </c>
      <c r="H13" s="31">
        <f t="shared" si="1"/>
        <v>4693394</v>
      </c>
      <c r="I13" s="31">
        <f t="shared" si="2"/>
        <v>-19067.064607995562</v>
      </c>
    </row>
    <row r="14" spans="1:9" x14ac:dyDescent="0.25">
      <c r="A14" s="13" t="s">
        <v>26</v>
      </c>
      <c r="B14" s="40">
        <v>53081789.850295037</v>
      </c>
      <c r="C14" s="39">
        <v>-1.6456291925022778E-2</v>
      </c>
      <c r="D14" s="32">
        <v>0.1011</v>
      </c>
      <c r="E14" s="31">
        <f t="shared" si="0"/>
        <v>4493039.5241856622</v>
      </c>
      <c r="F14" s="31">
        <v>52698093</v>
      </c>
      <c r="G14" s="32">
        <v>8.4643708074977217E-2</v>
      </c>
      <c r="H14" s="31">
        <f t="shared" si="1"/>
        <v>4460562</v>
      </c>
      <c r="I14" s="31">
        <f t="shared" si="2"/>
        <v>32477.524185662158</v>
      </c>
    </row>
    <row r="15" spans="1:9" x14ac:dyDescent="0.25">
      <c r="A15" s="13" t="s">
        <v>27</v>
      </c>
      <c r="B15" s="40">
        <v>51671467.345100671</v>
      </c>
      <c r="C15" s="39">
        <v>-5.6448009916997555E-3</v>
      </c>
      <c r="D15" s="32">
        <v>8.8599999999999998E-2</v>
      </c>
      <c r="E15" s="31">
        <f t="shared" si="0"/>
        <v>4286416.8566637132</v>
      </c>
      <c r="F15" s="31">
        <v>51918940</v>
      </c>
      <c r="G15" s="32">
        <v>8.2955199008300243E-2</v>
      </c>
      <c r="H15" s="31">
        <f t="shared" si="1"/>
        <v>4306946</v>
      </c>
      <c r="I15" s="31">
        <f t="shared" si="2"/>
        <v>-20529.143336286768</v>
      </c>
    </row>
    <row r="16" spans="1:9" x14ac:dyDescent="0.25">
      <c r="A16" s="13" t="s">
        <v>28</v>
      </c>
      <c r="B16" s="40">
        <v>48657513.389472552</v>
      </c>
      <c r="C16" s="39">
        <v>-4.3176411873227627E-2</v>
      </c>
      <c r="D16" s="32">
        <v>0.12559999999999999</v>
      </c>
      <c r="E16" s="31">
        <f t="shared" si="0"/>
        <v>4010526.8428867972</v>
      </c>
      <c r="F16" s="31">
        <v>48779592</v>
      </c>
      <c r="G16" s="32">
        <v>8.2423588126772362E-2</v>
      </c>
      <c r="H16" s="31">
        <f t="shared" si="1"/>
        <v>4020589</v>
      </c>
      <c r="I16" s="31">
        <f t="shared" si="2"/>
        <v>-10062.157113202848</v>
      </c>
    </row>
    <row r="17" spans="1:9" x14ac:dyDescent="0.25">
      <c r="A17" s="13" t="s">
        <v>29</v>
      </c>
      <c r="B17" s="40">
        <v>53632075.760270797</v>
      </c>
      <c r="C17" s="39">
        <v>-1.3139229048033968E-2</v>
      </c>
      <c r="D17" s="32">
        <v>9.7000000000000003E-2</v>
      </c>
      <c r="E17" s="31">
        <f t="shared" si="0"/>
        <v>4497627.2210105592</v>
      </c>
      <c r="F17" s="31">
        <v>53717095</v>
      </c>
      <c r="G17" s="32">
        <v>8.3860770951966035E-2</v>
      </c>
      <c r="H17" s="31">
        <f t="shared" si="1"/>
        <v>4504757</v>
      </c>
      <c r="I17" s="31">
        <f t="shared" si="2"/>
        <v>-7129.7789894407615</v>
      </c>
    </row>
    <row r="18" spans="1:9" x14ac:dyDescent="0.25">
      <c r="A18" s="13" t="s">
        <v>30</v>
      </c>
      <c r="B18" s="40">
        <v>62588111.879976295</v>
      </c>
      <c r="C18" s="39">
        <v>-1.0955483858272982E-2</v>
      </c>
      <c r="D18" s="32">
        <v>9.2100000000000001E-2</v>
      </c>
      <c r="E18" s="31">
        <f t="shared" si="0"/>
        <v>5078682.0547249531</v>
      </c>
      <c r="F18" s="31">
        <v>62713209</v>
      </c>
      <c r="G18" s="32">
        <v>8.1144516141727019E-2</v>
      </c>
      <c r="H18" s="31">
        <f t="shared" si="1"/>
        <v>5088833</v>
      </c>
      <c r="I18" s="31">
        <f t="shared" si="2"/>
        <v>-10150.945275046863</v>
      </c>
    </row>
    <row r="19" spans="1:9" x14ac:dyDescent="0.25">
      <c r="A19" s="13" t="s">
        <v>31</v>
      </c>
      <c r="B19" s="36">
        <f>SUM(B10:B18)</f>
        <v>469455690.47896594</v>
      </c>
      <c r="C19" s="36"/>
      <c r="D19" s="36"/>
      <c r="E19" s="36">
        <f t="shared" ref="E19" si="3">SUM(E10:E18)</f>
        <v>41769526.023051314</v>
      </c>
      <c r="F19" s="36">
        <f t="shared" ref="F19" si="4">SUM(F10:F18)</f>
        <v>470340587</v>
      </c>
      <c r="G19" s="36"/>
      <c r="H19" s="36">
        <f t="shared" ref="H19" si="5">SUM(H10:H18)</f>
        <v>41850814.853218265</v>
      </c>
      <c r="I19" s="36">
        <f t="shared" ref="I19" si="6">SUM(I10:I18)</f>
        <v>-81288.830166953616</v>
      </c>
    </row>
    <row r="20" spans="1:9" x14ac:dyDescent="0.25">
      <c r="A20" s="9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30" t="s">
        <v>52</v>
      </c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14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14" t="s">
        <v>32</v>
      </c>
      <c r="B23" s="2"/>
      <c r="C23" s="2"/>
      <c r="D23" s="2"/>
      <c r="E23" s="2"/>
      <c r="F23" s="2"/>
      <c r="G23" s="2"/>
      <c r="H23" s="2"/>
      <c r="I23" s="2"/>
    </row>
    <row r="24" spans="1:9" ht="60" x14ac:dyDescent="0.25">
      <c r="A24" s="15">
        <v>2017</v>
      </c>
      <c r="B24" s="11" t="s">
        <v>1</v>
      </c>
      <c r="C24" s="11" t="s">
        <v>33</v>
      </c>
      <c r="D24" s="11" t="s">
        <v>10</v>
      </c>
      <c r="E24" s="11" t="s">
        <v>0</v>
      </c>
      <c r="F24" s="11" t="s">
        <v>33</v>
      </c>
      <c r="G24" s="12" t="s">
        <v>15</v>
      </c>
      <c r="H24" s="12" t="s">
        <v>41</v>
      </c>
      <c r="I24" s="2"/>
    </row>
    <row r="25" spans="1:9" ht="30" x14ac:dyDescent="0.25">
      <c r="A25" s="15"/>
      <c r="B25" s="11" t="s">
        <v>36</v>
      </c>
      <c r="C25" s="11" t="s">
        <v>37</v>
      </c>
      <c r="D25" s="11" t="s">
        <v>38</v>
      </c>
      <c r="E25" s="11" t="s">
        <v>39</v>
      </c>
      <c r="F25" s="11" t="s">
        <v>53</v>
      </c>
      <c r="G25" s="12" t="s">
        <v>40</v>
      </c>
      <c r="H25" s="12" t="s">
        <v>42</v>
      </c>
      <c r="I25" s="2"/>
    </row>
    <row r="26" spans="1:9" x14ac:dyDescent="0.25">
      <c r="A26" s="13" t="s">
        <v>19</v>
      </c>
      <c r="B26" s="33"/>
      <c r="C26" s="32"/>
      <c r="D26" s="32"/>
      <c r="E26" s="31"/>
      <c r="F26" s="31"/>
      <c r="G26" s="31"/>
      <c r="H26" s="31"/>
      <c r="I26" s="41"/>
    </row>
    <row r="27" spans="1:9" x14ac:dyDescent="0.25">
      <c r="A27" s="13" t="s">
        <v>20</v>
      </c>
      <c r="B27" s="33"/>
      <c r="C27" s="32"/>
      <c r="D27" s="32"/>
      <c r="E27" s="31"/>
      <c r="F27" s="31"/>
      <c r="G27" s="31"/>
      <c r="H27" s="31"/>
      <c r="I27" s="41"/>
    </row>
    <row r="28" spans="1:9" x14ac:dyDescent="0.25">
      <c r="A28" s="13" t="s">
        <v>21</v>
      </c>
      <c r="B28" s="33"/>
      <c r="C28" s="32"/>
      <c r="D28" s="32"/>
      <c r="E28" s="31"/>
      <c r="F28" s="31"/>
      <c r="G28" s="31"/>
      <c r="H28" s="31"/>
      <c r="I28" s="41"/>
    </row>
    <row r="29" spans="1:9" x14ac:dyDescent="0.25">
      <c r="A29" s="13" t="s">
        <v>22</v>
      </c>
      <c r="B29" s="40">
        <v>62215247.030910015</v>
      </c>
      <c r="C29" s="32">
        <v>9.7000000000000003E-3</v>
      </c>
      <c r="D29" s="31">
        <f>B29*C29</f>
        <v>603487.8961998272</v>
      </c>
      <c r="E29" s="31">
        <v>62384039.634690017</v>
      </c>
      <c r="F29" s="32">
        <f>C29</f>
        <v>9.7000000000000003E-3</v>
      </c>
      <c r="G29" s="31">
        <f>E29*F29</f>
        <v>605125.18445649312</v>
      </c>
      <c r="H29" s="31">
        <f>D29-G29</f>
        <v>-1637.2882566659246</v>
      </c>
      <c r="I29" s="41"/>
    </row>
    <row r="30" spans="1:9" x14ac:dyDescent="0.25">
      <c r="A30" s="13" t="s">
        <v>23</v>
      </c>
      <c r="B30" s="40">
        <v>66037064.217991367</v>
      </c>
      <c r="C30" s="32">
        <v>2.5999999999999999E-3</v>
      </c>
      <c r="D30" s="31">
        <f t="shared" ref="D30:D37" si="7">B30*C30</f>
        <v>171696.36696677754</v>
      </c>
      <c r="E30" s="31">
        <v>66374125.550089926</v>
      </c>
      <c r="F30" s="32">
        <f t="shared" ref="F30:F37" si="8">C30</f>
        <v>2.5999999999999999E-3</v>
      </c>
      <c r="G30" s="31">
        <f t="shared" ref="G30:G37" si="9">E30*F30</f>
        <v>172572.7264302338</v>
      </c>
      <c r="H30" s="31">
        <f t="shared" ref="H30:H37" si="10">D30-G30</f>
        <v>-876.35946345626144</v>
      </c>
      <c r="I30" s="41"/>
    </row>
    <row r="31" spans="1:9" x14ac:dyDescent="0.25">
      <c r="A31" s="13" t="s">
        <v>24</v>
      </c>
      <c r="B31" s="40">
        <v>68401542.188959956</v>
      </c>
      <c r="C31" s="32">
        <v>4.7000000000000002E-3</v>
      </c>
      <c r="D31" s="31">
        <f t="shared" si="7"/>
        <v>321487.24828811182</v>
      </c>
      <c r="E31" s="31">
        <v>68531970.786379918</v>
      </c>
      <c r="F31" s="32">
        <f t="shared" si="8"/>
        <v>4.7000000000000002E-3</v>
      </c>
      <c r="G31" s="31">
        <f t="shared" si="9"/>
        <v>322100.26269598561</v>
      </c>
      <c r="H31" s="31">
        <f t="shared" si="10"/>
        <v>-613.01440787379397</v>
      </c>
      <c r="I31" s="41"/>
    </row>
    <row r="32" spans="1:9" x14ac:dyDescent="0.25">
      <c r="A32" s="13" t="s">
        <v>25</v>
      </c>
      <c r="B32" s="40">
        <v>71501112.138288021</v>
      </c>
      <c r="C32" s="32">
        <v>1.17E-2</v>
      </c>
      <c r="D32" s="31">
        <f t="shared" si="7"/>
        <v>836563.01201796986</v>
      </c>
      <c r="E32" s="31">
        <v>71792772.594120026</v>
      </c>
      <c r="F32" s="32">
        <f t="shared" si="8"/>
        <v>1.17E-2</v>
      </c>
      <c r="G32" s="31">
        <f t="shared" si="9"/>
        <v>839975.43935120432</v>
      </c>
      <c r="H32" s="31">
        <f t="shared" si="10"/>
        <v>-3412.4273332344601</v>
      </c>
      <c r="I32" s="41"/>
    </row>
    <row r="33" spans="1:9" x14ac:dyDescent="0.25">
      <c r="A33" s="13" t="s">
        <v>26</v>
      </c>
      <c r="B33" s="40">
        <v>70897162.919704974</v>
      </c>
      <c r="C33" s="32">
        <v>1.5699999999999999E-2</v>
      </c>
      <c r="D33" s="31">
        <f t="shared" si="7"/>
        <v>1113085.4578393679</v>
      </c>
      <c r="E33" s="31">
        <v>70384689.278860062</v>
      </c>
      <c r="F33" s="32">
        <f t="shared" si="8"/>
        <v>1.5699999999999999E-2</v>
      </c>
      <c r="G33" s="31">
        <f t="shared" si="9"/>
        <v>1105039.621678103</v>
      </c>
      <c r="H33" s="31">
        <f t="shared" si="10"/>
        <v>8045.8361612649169</v>
      </c>
      <c r="I33" s="41"/>
    </row>
    <row r="34" spans="1:9" x14ac:dyDescent="0.25">
      <c r="A34" s="13" t="s">
        <v>27</v>
      </c>
      <c r="B34" s="40">
        <v>69072134.624899328</v>
      </c>
      <c r="C34" s="32">
        <v>2.0400000000000001E-2</v>
      </c>
      <c r="D34" s="31">
        <f t="shared" si="7"/>
        <v>1409071.5463479464</v>
      </c>
      <c r="E34" s="31">
        <v>69402945.136259973</v>
      </c>
      <c r="F34" s="32">
        <f t="shared" si="8"/>
        <v>2.0400000000000001E-2</v>
      </c>
      <c r="G34" s="31">
        <f t="shared" si="9"/>
        <v>1415820.0807797036</v>
      </c>
      <c r="H34" s="31">
        <f t="shared" si="10"/>
        <v>-6748.5344317571726</v>
      </c>
      <c r="I34" s="41"/>
    </row>
    <row r="35" spans="1:9" x14ac:dyDescent="0.25">
      <c r="A35" s="13" t="s">
        <v>28</v>
      </c>
      <c r="B35" s="40">
        <v>67131580.060527444</v>
      </c>
      <c r="C35" s="32">
        <v>8.0000000000000002E-3</v>
      </c>
      <c r="D35" s="31">
        <f t="shared" si="7"/>
        <v>537052.64048421953</v>
      </c>
      <c r="E35" s="31">
        <v>67300008.930920035</v>
      </c>
      <c r="F35" s="32">
        <f t="shared" si="8"/>
        <v>8.0000000000000002E-3</v>
      </c>
      <c r="G35" s="31">
        <f t="shared" si="9"/>
        <v>538400.07144736033</v>
      </c>
      <c r="H35" s="31">
        <f t="shared" si="10"/>
        <v>-1347.4309631407959</v>
      </c>
      <c r="I35" s="41"/>
    </row>
    <row r="36" spans="1:9" x14ac:dyDescent="0.25">
      <c r="A36" s="13" t="s">
        <v>29</v>
      </c>
      <c r="B36" s="40">
        <v>66765552.569729201</v>
      </c>
      <c r="C36" s="32">
        <v>1.2999999999999999E-2</v>
      </c>
      <c r="D36" s="31">
        <f t="shared" si="7"/>
        <v>867952.18340647954</v>
      </c>
      <c r="E36" s="31">
        <v>66871391.406640008</v>
      </c>
      <c r="F36" s="32">
        <f t="shared" si="8"/>
        <v>1.2999999999999999E-2</v>
      </c>
      <c r="G36" s="31">
        <f t="shared" si="9"/>
        <v>869328.0882863201</v>
      </c>
      <c r="H36" s="31">
        <f t="shared" si="10"/>
        <v>-1375.9048798405565</v>
      </c>
      <c r="I36" s="41"/>
    </row>
    <row r="37" spans="1:9" x14ac:dyDescent="0.25">
      <c r="A37" s="13" t="s">
        <v>30</v>
      </c>
      <c r="B37" s="40">
        <v>66444122.920023724</v>
      </c>
      <c r="C37" s="32">
        <v>1.9300000000000001E-2</v>
      </c>
      <c r="D37" s="31">
        <f t="shared" si="7"/>
        <v>1282371.5723564581</v>
      </c>
      <c r="E37" s="31">
        <v>66576927.188600078</v>
      </c>
      <c r="F37" s="32">
        <f t="shared" si="8"/>
        <v>1.9300000000000001E-2</v>
      </c>
      <c r="G37" s="31">
        <f t="shared" si="9"/>
        <v>1284934.6947399816</v>
      </c>
      <c r="H37" s="31">
        <f t="shared" si="10"/>
        <v>-2563.1223835234996</v>
      </c>
      <c r="I37" s="41"/>
    </row>
    <row r="38" spans="1:9" x14ac:dyDescent="0.25">
      <c r="A38" s="15" t="s">
        <v>34</v>
      </c>
      <c r="B38" s="35">
        <f>SUM(B29:B37)</f>
        <v>608465518.67103398</v>
      </c>
      <c r="C38" s="35"/>
      <c r="D38" s="35">
        <f t="shared" ref="D38:H38" si="11">SUM(D29:D37)</f>
        <v>7142767.923907158</v>
      </c>
      <c r="E38" s="35">
        <f t="shared" si="11"/>
        <v>609618870.50656009</v>
      </c>
      <c r="F38" s="35"/>
      <c r="G38" s="35">
        <f t="shared" si="11"/>
        <v>7153296.1698653847</v>
      </c>
      <c r="H38" s="35">
        <f t="shared" si="11"/>
        <v>-10528.245958227548</v>
      </c>
      <c r="I38" s="2"/>
    </row>
    <row r="39" spans="1:9" x14ac:dyDescent="0.25">
      <c r="A39" s="1"/>
      <c r="I39" s="2"/>
    </row>
    <row r="40" spans="1:9" x14ac:dyDescent="0.25">
      <c r="A40" s="1" t="s">
        <v>43</v>
      </c>
      <c r="I40" s="2"/>
    </row>
    <row r="41" spans="1:9" x14ac:dyDescent="0.25">
      <c r="A41" s="1"/>
      <c r="I41" s="2"/>
    </row>
    <row r="42" spans="1:9" x14ac:dyDescent="0.25">
      <c r="A42" s="1" t="s">
        <v>2</v>
      </c>
      <c r="B42" s="6"/>
      <c r="C42" s="5"/>
      <c r="D42" s="2"/>
      <c r="H42" s="7" t="s">
        <v>3</v>
      </c>
    </row>
    <row r="43" spans="1:9" ht="63" x14ac:dyDescent="0.25">
      <c r="A43" s="18"/>
      <c r="B43" s="19"/>
      <c r="C43" s="21" t="s">
        <v>4</v>
      </c>
      <c r="D43" s="22"/>
      <c r="E43" s="22"/>
      <c r="F43" s="22"/>
      <c r="G43" s="22"/>
      <c r="H43" s="22"/>
      <c r="I43" s="22"/>
    </row>
    <row r="44" spans="1:9" x14ac:dyDescent="0.25">
      <c r="A44" s="18" t="s">
        <v>44</v>
      </c>
      <c r="B44" s="18" t="s">
        <v>45</v>
      </c>
      <c r="C44" s="20">
        <f>+I19</f>
        <v>-81288.830166953616</v>
      </c>
      <c r="D44" s="37"/>
      <c r="F44" s="16"/>
      <c r="G44" s="16"/>
      <c r="H44" s="16"/>
      <c r="I44" s="16"/>
    </row>
    <row r="45" spans="1:9" x14ac:dyDescent="0.25">
      <c r="A45" s="18" t="s">
        <v>46</v>
      </c>
      <c r="B45" s="18" t="s">
        <v>45</v>
      </c>
      <c r="C45" s="20">
        <f>H38</f>
        <v>-10528.245958227548</v>
      </c>
      <c r="D45" s="17"/>
      <c r="F45" s="42"/>
      <c r="G45" s="42"/>
      <c r="H45" s="42"/>
      <c r="I45" s="42"/>
    </row>
    <row r="46" spans="1:9" x14ac:dyDescent="0.25">
      <c r="A46" s="23" t="s">
        <v>47</v>
      </c>
      <c r="B46" s="23"/>
      <c r="C46" s="24">
        <f>C44+C45</f>
        <v>-91817.076125181164</v>
      </c>
      <c r="D46" s="4"/>
      <c r="F46" s="43"/>
      <c r="G46" s="44"/>
      <c r="H46" s="44"/>
      <c r="I46" s="45"/>
    </row>
    <row r="47" spans="1:9" ht="30" x14ac:dyDescent="0.25">
      <c r="A47" s="25" t="s">
        <v>56</v>
      </c>
      <c r="B47" s="26"/>
      <c r="C47" s="27">
        <v>-284063.83546669898</v>
      </c>
    </row>
    <row r="48" spans="1:9" x14ac:dyDescent="0.25">
      <c r="A48" s="28" t="s">
        <v>49</v>
      </c>
      <c r="B48" s="26"/>
      <c r="C48" s="29">
        <f>C46-C47</f>
        <v>192246.75934151781</v>
      </c>
    </row>
    <row r="49" spans="1:4" x14ac:dyDescent="0.25">
      <c r="A49" s="28" t="s">
        <v>50</v>
      </c>
      <c r="B49" s="3"/>
      <c r="C49" s="38">
        <f>C48/C46</f>
        <v>-2.0938018008699522</v>
      </c>
      <c r="D49" t="s">
        <v>48</v>
      </c>
    </row>
  </sheetData>
  <mergeCells count="2">
    <mergeCell ref="F45:I45"/>
    <mergeCell ref="F46:I4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Li</dc:creator>
  <cp:lastModifiedBy>Alyson Conrad</cp:lastModifiedBy>
  <dcterms:created xsi:type="dcterms:W3CDTF">2019-10-01T16:41:29Z</dcterms:created>
  <dcterms:modified xsi:type="dcterms:W3CDTF">2019-10-08T22:38:26Z</dcterms:modified>
</cp:coreProperties>
</file>