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55380" yWindow="4395" windowWidth="29040" windowHeight="1560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LRAM'!$A$1:$AM$532</definedName>
    <definedName name="_xlnm.Print_Area" localSheetId="10">'5.  2015-2020 LRAM'!$A:$AN</definedName>
    <definedName name="_xlnm.Print_Area" localSheetId="11">'6.  Carrying Charges'!$A$1:$X$163</definedName>
    <definedName name="_xlnm.Print_Area" localSheetId="12">'7.  Persistence Report'!$A$1:$BT$76</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LRAM'!$B$219</definedName>
    <definedName name="Table_5_c.__2017_Lost_Revenues_Work_Form">'5.  2015-2020 LRAM'!$B$403</definedName>
    <definedName name="Table_5_d.__2018_Lost_Revenues_Work_Form">'5.  2015-2020 LRAM'!$B$593</definedName>
    <definedName name="Table_5_e.__2019_Lost_Revenues_Work_Form">'5.  2015-2020 LRAM'!$B$777</definedName>
    <definedName name="Table_5_f.__2020_Lost_Revenues_Work_Form">'5.  2015-2020 LRAM'!$B$960</definedName>
    <definedName name="Targets">'[1]LDC Targets'!$A$3:$D$83</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9" i="85" l="1"/>
  <c r="C51" i="85" l="1"/>
  <c r="C52" i="85" s="1"/>
  <c r="C53" i="85" s="1"/>
  <c r="C54" i="85" s="1"/>
  <c r="C55" i="85" s="1"/>
  <c r="C56" i="85" s="1"/>
  <c r="C57" i="85" s="1"/>
  <c r="C58" i="85" s="1"/>
  <c r="C59" i="85" s="1"/>
  <c r="C60" i="85" s="1"/>
  <c r="C50" i="85"/>
  <c r="C49" i="85"/>
  <c r="C35" i="85"/>
  <c r="C36" i="85"/>
  <c r="C37" i="85" s="1"/>
  <c r="C38" i="85" s="1"/>
  <c r="Q50" i="85"/>
  <c r="Q60" i="85" l="1"/>
  <c r="Q59" i="85"/>
  <c r="Q58" i="85"/>
  <c r="Q57" i="85"/>
  <c r="Q56" i="85"/>
  <c r="Q55" i="85"/>
  <c r="Q54" i="85"/>
  <c r="Q53" i="85"/>
  <c r="Q52" i="85"/>
  <c r="Q51" i="85"/>
  <c r="Q49" i="85"/>
  <c r="L60" i="85"/>
  <c r="L59" i="85"/>
  <c r="L58" i="85"/>
  <c r="L57" i="85"/>
  <c r="L56" i="85"/>
  <c r="L55" i="85"/>
  <c r="L54" i="85"/>
  <c r="L53" i="85"/>
  <c r="L52" i="85"/>
  <c r="L51" i="85"/>
  <c r="L50" i="85"/>
  <c r="L49" i="85"/>
  <c r="Q39" i="85"/>
  <c r="Q38" i="85"/>
  <c r="Q37" i="85"/>
  <c r="Q36" i="85"/>
  <c r="Q35" i="85"/>
  <c r="Q34" i="85"/>
  <c r="Q33" i="85"/>
  <c r="Q32" i="85"/>
  <c r="Q31" i="85"/>
  <c r="Q30" i="85"/>
  <c r="Q29" i="85"/>
  <c r="Q28" i="85"/>
  <c r="Q27" i="85"/>
  <c r="L37" i="85"/>
  <c r="L36" i="85"/>
  <c r="L35" i="85"/>
  <c r="L34" i="85"/>
  <c r="L33" i="85"/>
  <c r="L32" i="85"/>
  <c r="L31" i="85"/>
  <c r="L30" i="85"/>
  <c r="L29" i="85"/>
  <c r="L28" i="85"/>
  <c r="L27" i="85"/>
  <c r="R499" i="79" l="1"/>
  <c r="Q499" i="79"/>
  <c r="P499" i="79"/>
  <c r="O499" i="79"/>
  <c r="S125" i="79"/>
  <c r="R125" i="79"/>
  <c r="Q125" i="79"/>
  <c r="P125" i="79"/>
  <c r="O125" i="79"/>
  <c r="H137" i="47" l="1"/>
  <c r="H136" i="47"/>
  <c r="H135" i="47"/>
  <c r="AA124" i="79" l="1"/>
  <c r="Z124" i="79"/>
  <c r="E125" i="79"/>
  <c r="F125" i="79" s="1"/>
  <c r="G125" i="79" s="1"/>
  <c r="H125" i="79" s="1"/>
  <c r="E116" i="79"/>
  <c r="F116" i="79" s="1"/>
  <c r="G116" i="79" s="1"/>
  <c r="H116" i="79" s="1"/>
  <c r="E301" i="79"/>
  <c r="F301" i="79" s="1"/>
  <c r="G301" i="79" s="1"/>
  <c r="E309" i="79"/>
  <c r="P309" i="79" s="1"/>
  <c r="S309" i="79"/>
  <c r="O309" i="79"/>
  <c r="AA309" i="79"/>
  <c r="Z309" i="79"/>
  <c r="Y309" i="79"/>
  <c r="F309" i="79" l="1"/>
  <c r="G309" i="79" s="1"/>
  <c r="R309" i="79" s="1"/>
  <c r="H139" i="47"/>
  <c r="Q309" i="79" l="1"/>
  <c r="E707" i="79"/>
  <c r="E694" i="79"/>
  <c r="E691" i="79"/>
  <c r="E688" i="79"/>
  <c r="E685" i="79"/>
  <c r="E681" i="79"/>
  <c r="E674" i="79"/>
  <c r="E671" i="79"/>
  <c r="E668" i="79"/>
  <c r="E527" i="79"/>
  <c r="F527" i="79" s="1"/>
  <c r="R505" i="79"/>
  <c r="O505" i="79"/>
  <c r="E505" i="79"/>
  <c r="F505" i="79" s="1"/>
  <c r="Q505" i="79" s="1"/>
  <c r="E499" i="79"/>
  <c r="E491" i="79"/>
  <c r="F491" i="79" s="1"/>
  <c r="E479" i="79"/>
  <c r="F479" i="79"/>
  <c r="E476" i="79"/>
  <c r="F476" i="79" s="1"/>
  <c r="F499" i="79" l="1"/>
  <c r="P505" i="79"/>
  <c r="Z499" i="79"/>
  <c r="AA499" i="79"/>
  <c r="AA498" i="79"/>
  <c r="Z498" i="79"/>
  <c r="D34" i="85" l="1"/>
  <c r="D33" i="85"/>
  <c r="D32" i="85"/>
  <c r="D31" i="85"/>
  <c r="D30" i="85"/>
  <c r="D29" i="85"/>
  <c r="D28" i="85"/>
  <c r="D27" i="85"/>
  <c r="E27" i="85" s="1"/>
  <c r="E28" i="85" l="1"/>
  <c r="E29" i="85"/>
  <c r="E30" i="85" s="1"/>
  <c r="E31" i="85" s="1"/>
  <c r="E32" i="85" s="1"/>
  <c r="E33" i="85" s="1"/>
  <c r="E34" i="85" s="1"/>
  <c r="E36" i="85" l="1"/>
  <c r="G35" i="85"/>
  <c r="E37" i="85" l="1"/>
  <c r="G36" i="85"/>
  <c r="Q61" i="85"/>
  <c r="L61" i="85"/>
  <c r="G37" i="85" l="1"/>
  <c r="D572" i="79" l="1"/>
  <c r="AA514" i="46" l="1"/>
  <c r="Y278" i="46"/>
  <c r="Z278" i="46"/>
  <c r="AA278" i="46"/>
  <c r="AB278" i="46"/>
  <c r="AC278" i="46"/>
  <c r="Y277" i="46"/>
  <c r="Z277" i="46"/>
  <c r="AA277" i="46"/>
  <c r="AB277" i="46"/>
  <c r="AC277" i="46"/>
  <c r="Z407" i="46"/>
  <c r="AA407" i="46"/>
  <c r="AB407" i="46"/>
  <c r="AC407" i="46"/>
  <c r="Y407" i="46"/>
  <c r="Y406" i="46"/>
  <c r="Z406" i="46"/>
  <c r="AA406" i="46"/>
  <c r="AB406" i="46"/>
  <c r="AC406" i="46"/>
  <c r="AA385" i="46"/>
  <c r="G52" i="43" l="1"/>
  <c r="H52" i="43"/>
  <c r="F52" i="43"/>
  <c r="AM487" i="79" l="1"/>
  <c r="Y491" i="79"/>
  <c r="Y488" i="79"/>
  <c r="AL488" i="79"/>
  <c r="AK488" i="79"/>
  <c r="AJ488" i="79"/>
  <c r="AI488" i="79"/>
  <c r="AH488" i="79"/>
  <c r="AG488" i="79"/>
  <c r="AF488" i="79"/>
  <c r="AE488" i="79"/>
  <c r="AD488" i="79"/>
  <c r="AC488" i="79"/>
  <c r="AB488" i="79"/>
  <c r="AA488" i="79"/>
  <c r="Z488" i="79"/>
  <c r="AL485" i="79"/>
  <c r="AK485" i="79"/>
  <c r="AJ485" i="79"/>
  <c r="AI485" i="79"/>
  <c r="AH485" i="79"/>
  <c r="AG485" i="79"/>
  <c r="AF485" i="79"/>
  <c r="AE485" i="79"/>
  <c r="AD485" i="79"/>
  <c r="AC485" i="79"/>
  <c r="AB485" i="79"/>
  <c r="AA485" i="79"/>
  <c r="Z485" i="79"/>
  <c r="AM484" i="79"/>
  <c r="N247" i="46"/>
  <c r="N234" i="46"/>
  <c r="N191" i="46"/>
  <c r="N182" i="46"/>
  <c r="N179" i="46"/>
  <c r="N119" i="46"/>
  <c r="N103" i="46"/>
  <c r="N106" i="46"/>
  <c r="N85" i="46"/>
  <c r="N63" i="46"/>
  <c r="N51" i="46"/>
  <c r="N54" i="46"/>
  <c r="N517" i="79" l="1"/>
  <c r="N495" i="79"/>
  <c r="N499" i="79"/>
  <c r="N502" i="79"/>
  <c r="N505" i="79"/>
  <c r="N337" i="79"/>
  <c r="N327" i="79"/>
  <c r="N321" i="79"/>
  <c r="N315" i="79"/>
  <c r="N284" i="79"/>
  <c r="N305" i="79"/>
  <c r="N309" i="79"/>
  <c r="N196" i="79"/>
  <c r="N193" i="79"/>
  <c r="N190" i="79"/>
  <c r="N187" i="79"/>
  <c r="N184" i="79"/>
  <c r="N181" i="79"/>
  <c r="N178" i="79"/>
  <c r="N172" i="79"/>
  <c r="N169" i="79"/>
  <c r="N166" i="79"/>
  <c r="N163" i="79"/>
  <c r="N160" i="79"/>
  <c r="N157" i="79"/>
  <c r="N153" i="79"/>
  <c r="N150" i="79"/>
  <c r="N147" i="79"/>
  <c r="N143" i="79"/>
  <c r="N140" i="79"/>
  <c r="N137" i="79"/>
  <c r="N134" i="79"/>
  <c r="N131" i="79"/>
  <c r="N128" i="79"/>
  <c r="N120" i="79"/>
  <c r="N102" i="79"/>
  <c r="N99" i="79"/>
  <c r="N96" i="79"/>
  <c r="N93" i="79"/>
  <c r="N89" i="79"/>
  <c r="N86" i="79"/>
  <c r="N82" i="79"/>
  <c r="N78" i="79"/>
  <c r="N75" i="79"/>
  <c r="N72" i="79"/>
  <c r="N68" i="79"/>
  <c r="N65" i="79"/>
  <c r="N62" i="79"/>
  <c r="N59" i="79"/>
  <c r="N55" i="79"/>
  <c r="Y107" i="79"/>
  <c r="Z107" i="79"/>
  <c r="AA107" i="79"/>
  <c r="Y72" i="79"/>
  <c r="Z72" i="79"/>
  <c r="AA72" i="79"/>
  <c r="N382" i="46" l="1"/>
  <c r="N379" i="46"/>
  <c r="N376" i="46"/>
  <c r="N372" i="46"/>
  <c r="N369" i="46"/>
  <c r="N366" i="46"/>
  <c r="N363" i="46"/>
  <c r="N360" i="46"/>
  <c r="N356" i="46"/>
  <c r="N342" i="46"/>
  <c r="N339" i="46"/>
  <c r="N336" i="46"/>
  <c r="N333" i="46"/>
  <c r="N320" i="46"/>
  <c r="N317" i="46"/>
  <c r="N314" i="46"/>
  <c r="N311" i="46"/>
  <c r="N308" i="46"/>
  <c r="N511" i="46"/>
  <c r="N508" i="46"/>
  <c r="N505" i="46"/>
  <c r="N501" i="46"/>
  <c r="N498" i="46"/>
  <c r="N495" i="46"/>
  <c r="N492" i="46"/>
  <c r="N489" i="46"/>
  <c r="N485" i="46"/>
  <c r="N471" i="46"/>
  <c r="N468" i="46"/>
  <c r="N465" i="46"/>
  <c r="N462" i="46"/>
  <c r="N449" i="46"/>
  <c r="N446" i="46"/>
  <c r="N443" i="46"/>
  <c r="N440" i="46"/>
  <c r="N437" i="46"/>
  <c r="Y508" i="46"/>
  <c r="AA505" i="46"/>
  <c r="Z505" i="46"/>
  <c r="Y505" i="46"/>
  <c r="Y478" i="46"/>
  <c r="AA474" i="46"/>
  <c r="Z474" i="46"/>
  <c r="Y474" i="46"/>
  <c r="Z458" i="46"/>
  <c r="Y458" i="46"/>
  <c r="Z452" i="46"/>
  <c r="Y452" i="46"/>
  <c r="AA449" i="46"/>
  <c r="Z449" i="46"/>
  <c r="Y449" i="46"/>
  <c r="AA440" i="46"/>
  <c r="Z440" i="46"/>
  <c r="Y440" i="46"/>
  <c r="AA437" i="46"/>
  <c r="Z437" i="46"/>
  <c r="Y437" i="46"/>
  <c r="Y427" i="46"/>
  <c r="Y421" i="46"/>
  <c r="Y418" i="46"/>
  <c r="Y415" i="46"/>
  <c r="Y412" i="46"/>
  <c r="Y409" i="46"/>
  <c r="AA363" i="46"/>
  <c r="Z363" i="46"/>
  <c r="Y363" i="46"/>
  <c r="Y349" i="46"/>
  <c r="AA345" i="46"/>
  <c r="Z345" i="46"/>
  <c r="Y345" i="46"/>
  <c r="AA333" i="46"/>
  <c r="Z333" i="46"/>
  <c r="Y333" i="46"/>
  <c r="Z329" i="46"/>
  <c r="Y329" i="46"/>
  <c r="Z323" i="46"/>
  <c r="Y323" i="46"/>
  <c r="AA320" i="46"/>
  <c r="Z320" i="46"/>
  <c r="Y320" i="46"/>
  <c r="AA317" i="46"/>
  <c r="Z317" i="46"/>
  <c r="Y317" i="46"/>
  <c r="Z311" i="46"/>
  <c r="Y311" i="46"/>
  <c r="AA308" i="46"/>
  <c r="Z308" i="46"/>
  <c r="Y308" i="46"/>
  <c r="Y298" i="46"/>
  <c r="Y292" i="46"/>
  <c r="Y289" i="46"/>
  <c r="Y286" i="46"/>
  <c r="Y283" i="46"/>
  <c r="Y280" i="46"/>
  <c r="M50" i="45"/>
  <c r="L50" i="45"/>
  <c r="K50" i="45"/>
  <c r="J50" i="45"/>
  <c r="I50" i="45"/>
  <c r="H50" i="45"/>
  <c r="I51" i="45" s="1"/>
  <c r="G50" i="45"/>
  <c r="F50" i="45"/>
  <c r="E50" i="45"/>
  <c r="F51" i="45" s="1"/>
  <c r="D50" i="45"/>
  <c r="E51" i="45" s="1"/>
  <c r="M43" i="45"/>
  <c r="M44" i="45" s="1"/>
  <c r="L43" i="45"/>
  <c r="K43" i="45"/>
  <c r="L44" i="45" s="1"/>
  <c r="J43" i="45"/>
  <c r="K44" i="45" s="1"/>
  <c r="I43" i="45"/>
  <c r="H43" i="45"/>
  <c r="G43" i="45"/>
  <c r="H44" i="45" s="1"/>
  <c r="F43" i="45"/>
  <c r="G44" i="45" s="1"/>
  <c r="E43" i="45"/>
  <c r="D43" i="45"/>
  <c r="E44" i="45" s="1"/>
  <c r="L37" i="45"/>
  <c r="M36" i="45"/>
  <c r="M37" i="45" s="1"/>
  <c r="L36" i="45"/>
  <c r="K36" i="45"/>
  <c r="J36" i="45"/>
  <c r="K37" i="45" s="1"/>
  <c r="I36" i="45"/>
  <c r="H36" i="45"/>
  <c r="G36" i="45"/>
  <c r="H37" i="45" s="1"/>
  <c r="F36" i="45"/>
  <c r="G37" i="45" s="1"/>
  <c r="E36" i="45"/>
  <c r="E37" i="45" s="1"/>
  <c r="D36" i="45"/>
  <c r="M29" i="45"/>
  <c r="L29" i="45"/>
  <c r="K29" i="45"/>
  <c r="J29" i="45"/>
  <c r="K30" i="45" s="1"/>
  <c r="I29" i="45"/>
  <c r="H29" i="45"/>
  <c r="I30" i="45" s="1"/>
  <c r="G29" i="45"/>
  <c r="F29" i="45"/>
  <c r="G30" i="45" s="1"/>
  <c r="E29" i="45"/>
  <c r="D29" i="45"/>
  <c r="E30" i="45" s="1"/>
  <c r="M22" i="45"/>
  <c r="L22" i="45"/>
  <c r="M23" i="45" s="1"/>
  <c r="K22" i="45"/>
  <c r="L23" i="45" s="1"/>
  <c r="J22" i="45"/>
  <c r="J23" i="45" s="1"/>
  <c r="I22" i="45"/>
  <c r="H22" i="45"/>
  <c r="I23" i="45" s="1"/>
  <c r="G22" i="45"/>
  <c r="F22" i="45"/>
  <c r="F23" i="45" s="1"/>
  <c r="E22" i="45"/>
  <c r="D22" i="45"/>
  <c r="E23" i="45" s="1"/>
  <c r="H50" i="44"/>
  <c r="G50" i="44"/>
  <c r="F50" i="44"/>
  <c r="E50" i="44"/>
  <c r="H49" i="44"/>
  <c r="G49" i="44"/>
  <c r="F49" i="44"/>
  <c r="E49" i="44"/>
  <c r="H48" i="44"/>
  <c r="G48" i="44"/>
  <c r="F48" i="44"/>
  <c r="E48" i="44"/>
  <c r="H47" i="44"/>
  <c r="G47" i="44"/>
  <c r="F47" i="44"/>
  <c r="E47" i="44"/>
  <c r="D50" i="44"/>
  <c r="D49" i="44"/>
  <c r="D48" i="44"/>
  <c r="D47" i="44"/>
  <c r="D46" i="44"/>
  <c r="D45" i="44"/>
  <c r="D44" i="44"/>
  <c r="I47" i="44"/>
  <c r="I48" i="44"/>
  <c r="I49" i="44"/>
  <c r="I50" i="44"/>
  <c r="C16" i="44"/>
  <c r="C15" i="44"/>
  <c r="J51" i="45" l="1"/>
  <c r="J37" i="45"/>
  <c r="I44" i="45"/>
  <c r="H51" i="45"/>
  <c r="K51" i="45"/>
  <c r="F30" i="45"/>
  <c r="J30" i="45"/>
  <c r="G23" i="45"/>
  <c r="M51" i="45"/>
  <c r="M30" i="45"/>
  <c r="K23" i="45"/>
  <c r="L30" i="45"/>
  <c r="I37" i="45"/>
  <c r="F44" i="45"/>
  <c r="J44" i="45"/>
  <c r="G51" i="45"/>
  <c r="H23" i="45"/>
  <c r="F37" i="45"/>
  <c r="L51" i="45"/>
  <c r="H30" i="45"/>
  <c r="Q40" i="85" l="1"/>
  <c r="L38" i="85"/>
  <c r="G28" i="85" l="1"/>
  <c r="E49" i="85" l="1"/>
  <c r="G49" i="85" s="1"/>
  <c r="E38" i="85"/>
  <c r="G38" i="85" s="1"/>
  <c r="G40" i="85" s="1"/>
  <c r="O939" i="79"/>
  <c r="AC572" i="79" l="1"/>
  <c r="AC587" i="79"/>
  <c r="G41" i="85"/>
  <c r="E50" i="85"/>
  <c r="G50" i="85" s="1"/>
  <c r="E44" i="44"/>
  <c r="G42" i="85" l="1"/>
  <c r="AC589" i="79" s="1"/>
  <c r="AC588" i="79"/>
  <c r="E51" i="85"/>
  <c r="G51" i="85" s="1"/>
  <c r="AM142" i="79"/>
  <c r="Q46" i="44"/>
  <c r="P46" i="44"/>
  <c r="O46" i="44"/>
  <c r="N46" i="44"/>
  <c r="M46" i="44"/>
  <c r="L46" i="44"/>
  <c r="K46" i="44"/>
  <c r="J46" i="44"/>
  <c r="I46" i="44"/>
  <c r="H46" i="44"/>
  <c r="G46" i="44"/>
  <c r="F46" i="44"/>
  <c r="E46" i="44"/>
  <c r="E52" i="85" l="1"/>
  <c r="G52" i="85" s="1"/>
  <c r="O1122" i="79"/>
  <c r="O756" i="79"/>
  <c r="O572" i="79"/>
  <c r="O382" i="79"/>
  <c r="O198" i="79"/>
  <c r="O513" i="46"/>
  <c r="O127" i="46"/>
  <c r="D198" i="79"/>
  <c r="E53" i="85" l="1"/>
  <c r="G53" i="85" s="1"/>
  <c r="N631" i="79"/>
  <c r="N441" i="79"/>
  <c r="N257" i="79"/>
  <c r="E54" i="85" l="1"/>
  <c r="G54" i="85" s="1"/>
  <c r="Q52" i="43"/>
  <c r="E55" i="85" l="1"/>
  <c r="G55" i="85" s="1"/>
  <c r="N253" i="46"/>
  <c r="N250" i="46"/>
  <c r="N243" i="46"/>
  <c r="N240" i="46"/>
  <c r="N237" i="46"/>
  <c r="N231" i="46"/>
  <c r="N227" i="46"/>
  <c r="N213" i="46"/>
  <c r="N210" i="46"/>
  <c r="N207" i="46"/>
  <c r="N204" i="46"/>
  <c r="N188" i="46"/>
  <c r="N185" i="46"/>
  <c r="N125" i="46"/>
  <c r="N122" i="46"/>
  <c r="N115" i="46"/>
  <c r="N112" i="46"/>
  <c r="N1120" i="79"/>
  <c r="N1117" i="79"/>
  <c r="N1114" i="79"/>
  <c r="N1111" i="79"/>
  <c r="N1108" i="79"/>
  <c r="N1105" i="79"/>
  <c r="N1102" i="79"/>
  <c r="N1096" i="79"/>
  <c r="N1093" i="79"/>
  <c r="N1090" i="79"/>
  <c r="N1087" i="79"/>
  <c r="N1084" i="79"/>
  <c r="N1081" i="79"/>
  <c r="N1077" i="79"/>
  <c r="N1074" i="79"/>
  <c r="N1071" i="79"/>
  <c r="N1067" i="79"/>
  <c r="N1064" i="79"/>
  <c r="N1061" i="79"/>
  <c r="N1058" i="79"/>
  <c r="N1055" i="79"/>
  <c r="N1052" i="79"/>
  <c r="N1049" i="79"/>
  <c r="N1046" i="79"/>
  <c r="N1028" i="79"/>
  <c r="N1025" i="79"/>
  <c r="N1022" i="79"/>
  <c r="N1019" i="79"/>
  <c r="N1015" i="79"/>
  <c r="N1012" i="79"/>
  <c r="N1008" i="79"/>
  <c r="N1004" i="79"/>
  <c r="N1001" i="79"/>
  <c r="N998" i="79"/>
  <c r="N994" i="79"/>
  <c r="N991" i="79"/>
  <c r="N988" i="79"/>
  <c r="N985" i="79"/>
  <c r="N982" i="79"/>
  <c r="N937" i="79"/>
  <c r="N934" i="79"/>
  <c r="N931" i="79"/>
  <c r="N928" i="79"/>
  <c r="N925" i="79"/>
  <c r="N922" i="79"/>
  <c r="N919" i="79"/>
  <c r="N913" i="79"/>
  <c r="N910" i="79"/>
  <c r="N907" i="79"/>
  <c r="N904" i="79"/>
  <c r="N901" i="79"/>
  <c r="N898" i="79"/>
  <c r="N894" i="79"/>
  <c r="N891" i="79"/>
  <c r="N888" i="79"/>
  <c r="N884" i="79"/>
  <c r="N881" i="79"/>
  <c r="N878" i="79"/>
  <c r="N875" i="79"/>
  <c r="N872" i="79"/>
  <c r="N869" i="79"/>
  <c r="N866" i="79"/>
  <c r="N863" i="79"/>
  <c r="N845" i="79"/>
  <c r="N842" i="79"/>
  <c r="N839" i="79"/>
  <c r="N836" i="79"/>
  <c r="N832" i="79"/>
  <c r="N829" i="79"/>
  <c r="N825" i="79"/>
  <c r="N821" i="79"/>
  <c r="N818" i="79"/>
  <c r="N815" i="79"/>
  <c r="N811" i="79"/>
  <c r="N808" i="79"/>
  <c r="N805" i="79"/>
  <c r="N802" i="79"/>
  <c r="N799" i="79"/>
  <c r="N754" i="79"/>
  <c r="N751" i="79"/>
  <c r="N748" i="79"/>
  <c r="N745" i="79"/>
  <c r="N742" i="79"/>
  <c r="N739" i="79"/>
  <c r="N736" i="79"/>
  <c r="N730" i="79"/>
  <c r="N727" i="79"/>
  <c r="N724" i="79"/>
  <c r="N721" i="79"/>
  <c r="N718" i="79"/>
  <c r="N715" i="79"/>
  <c r="N711" i="79"/>
  <c r="N708" i="79"/>
  <c r="N705" i="79"/>
  <c r="N701" i="79"/>
  <c r="N698" i="79"/>
  <c r="N695" i="79"/>
  <c r="N692" i="79"/>
  <c r="N689" i="79"/>
  <c r="N686" i="79"/>
  <c r="N683" i="79"/>
  <c r="N679" i="79"/>
  <c r="N661" i="79"/>
  <c r="N658" i="79"/>
  <c r="N655" i="79"/>
  <c r="N652" i="79"/>
  <c r="N648" i="79"/>
  <c r="N645" i="79"/>
  <c r="N641" i="79"/>
  <c r="N637" i="79"/>
  <c r="N634" i="79"/>
  <c r="N627" i="79"/>
  <c r="N624" i="79"/>
  <c r="N621" i="79"/>
  <c r="N618" i="79"/>
  <c r="N615" i="79"/>
  <c r="N570" i="79"/>
  <c r="N567" i="79"/>
  <c r="N564" i="79"/>
  <c r="N561" i="79"/>
  <c r="N558" i="79"/>
  <c r="N555" i="79"/>
  <c r="N552" i="79"/>
  <c r="N546" i="79"/>
  <c r="N543" i="79"/>
  <c r="N540" i="79"/>
  <c r="N537" i="79"/>
  <c r="N534" i="79"/>
  <c r="N524" i="79"/>
  <c r="N521" i="79"/>
  <c r="N514" i="79"/>
  <c r="N511" i="79"/>
  <c r="N508" i="79"/>
  <c r="N471" i="79"/>
  <c r="N468" i="79"/>
  <c r="N465" i="79"/>
  <c r="N462" i="79"/>
  <c r="N458" i="79"/>
  <c r="N455" i="79"/>
  <c r="N451" i="79"/>
  <c r="N447" i="79"/>
  <c r="N444" i="79"/>
  <c r="N437" i="79"/>
  <c r="N434" i="79"/>
  <c r="N431" i="79"/>
  <c r="N428" i="79"/>
  <c r="N425" i="79"/>
  <c r="N380" i="79"/>
  <c r="N377" i="79"/>
  <c r="N374" i="79"/>
  <c r="N371" i="79"/>
  <c r="N368" i="79"/>
  <c r="N365" i="79"/>
  <c r="N362" i="79"/>
  <c r="N356" i="79"/>
  <c r="N353" i="79"/>
  <c r="N350" i="79"/>
  <c r="N347" i="79"/>
  <c r="N344" i="79"/>
  <c r="N341" i="79"/>
  <c r="N334" i="79"/>
  <c r="N331" i="79"/>
  <c r="N324" i="79"/>
  <c r="N318" i="79"/>
  <c r="N312" i="79"/>
  <c r="N287" i="79"/>
  <c r="N281" i="79"/>
  <c r="N278" i="79"/>
  <c r="N274" i="79"/>
  <c r="N271" i="79"/>
  <c r="N267" i="79"/>
  <c r="N263" i="79"/>
  <c r="N260" i="79"/>
  <c r="N253" i="79"/>
  <c r="N250" i="79"/>
  <c r="N247" i="79"/>
  <c r="N244" i="79"/>
  <c r="N241" i="79"/>
  <c r="E56" i="85" l="1"/>
  <c r="G56" i="85" s="1"/>
  <c r="AM1116" i="79"/>
  <c r="AM1119" i="79"/>
  <c r="AE1055" i="79"/>
  <c r="Z1055" i="79"/>
  <c r="Y1042" i="79"/>
  <c r="Y1039" i="79"/>
  <c r="AD1012" i="79"/>
  <c r="Z1012" i="79"/>
  <c r="Y1012" i="79"/>
  <c r="AM1018" i="79"/>
  <c r="Y1019" i="79"/>
  <c r="AL1015" i="79"/>
  <c r="AM1014"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C1012" i="79"/>
  <c r="AB1012" i="79"/>
  <c r="AA1012" i="79"/>
  <c r="AM1011" i="79"/>
  <c r="Y1008" i="79"/>
  <c r="Y1001" i="79"/>
  <c r="Y998" i="79"/>
  <c r="Y994" i="79"/>
  <c r="Y985" i="79"/>
  <c r="Y982" i="79"/>
  <c r="Y978" i="79"/>
  <c r="Y888" i="79"/>
  <c r="AL884" i="79"/>
  <c r="Y863" i="79"/>
  <c r="Y845" i="79"/>
  <c r="Y832" i="79"/>
  <c r="AL832" i="79"/>
  <c r="AK832" i="79"/>
  <c r="AJ832" i="79"/>
  <c r="AI832" i="79"/>
  <c r="AH832" i="79"/>
  <c r="AG832" i="79"/>
  <c r="AF832" i="79"/>
  <c r="AE832" i="79"/>
  <c r="AD832" i="79"/>
  <c r="AC832" i="79"/>
  <c r="AB832" i="79"/>
  <c r="AA832" i="79"/>
  <c r="Z832" i="79"/>
  <c r="AM831" i="79"/>
  <c r="AL829" i="79"/>
  <c r="AK829" i="79"/>
  <c r="AJ829" i="79"/>
  <c r="AI829" i="79"/>
  <c r="AH829" i="79"/>
  <c r="AG829" i="79"/>
  <c r="AF829" i="79"/>
  <c r="AE829" i="79"/>
  <c r="AD829" i="79"/>
  <c r="AC829" i="79"/>
  <c r="AB829" i="79"/>
  <c r="AA829" i="79"/>
  <c r="Z829" i="79"/>
  <c r="Y829" i="79"/>
  <c r="AM828" i="79"/>
  <c r="Y825" i="79"/>
  <c r="Y711" i="79"/>
  <c r="Y705" i="79"/>
  <c r="Y689" i="79"/>
  <c r="AM671" i="79"/>
  <c r="AM668" i="79"/>
  <c r="AM665" i="79"/>
  <c r="Y661" i="79"/>
  <c r="Y658" i="79"/>
  <c r="Y648" i="79"/>
  <c r="Y645" i="79"/>
  <c r="Y641" i="79"/>
  <c r="AL648" i="79"/>
  <c r="AK648" i="79"/>
  <c r="AJ648" i="79"/>
  <c r="AI648" i="79"/>
  <c r="AH648" i="79"/>
  <c r="AG648" i="79"/>
  <c r="AF648" i="79"/>
  <c r="AE648" i="79"/>
  <c r="AD648" i="79"/>
  <c r="AC648" i="79"/>
  <c r="AB648" i="79"/>
  <c r="AA648" i="79"/>
  <c r="Z648" i="79"/>
  <c r="AM647" i="79"/>
  <c r="AL645" i="79"/>
  <c r="AK645" i="79"/>
  <c r="AJ645" i="79"/>
  <c r="AI645" i="79"/>
  <c r="AH645" i="79"/>
  <c r="AG645" i="79"/>
  <c r="AF645" i="79"/>
  <c r="AE645" i="79"/>
  <c r="AD645" i="79"/>
  <c r="AC645" i="79"/>
  <c r="AB645" i="79"/>
  <c r="AA645" i="79"/>
  <c r="Z645" i="79"/>
  <c r="AM644" i="79"/>
  <c r="Y627" i="79"/>
  <c r="Y618" i="79"/>
  <c r="AM530" i="79"/>
  <c r="AM526" i="79"/>
  <c r="Y455" i="79"/>
  <c r="Y458" i="79"/>
  <c r="AL458" i="79"/>
  <c r="AK458" i="79"/>
  <c r="AJ458" i="79"/>
  <c r="AI458" i="79"/>
  <c r="AH458" i="79"/>
  <c r="AG458" i="79"/>
  <c r="AF458" i="79"/>
  <c r="AE458" i="79"/>
  <c r="AD458" i="79"/>
  <c r="AC458" i="79"/>
  <c r="AB458" i="79"/>
  <c r="AA458" i="79"/>
  <c r="Z458" i="79"/>
  <c r="AM457" i="79"/>
  <c r="AL455" i="79"/>
  <c r="AK455" i="79"/>
  <c r="AJ455" i="79"/>
  <c r="AI455" i="79"/>
  <c r="AH455" i="79"/>
  <c r="AG455" i="79"/>
  <c r="AF455" i="79"/>
  <c r="AE455" i="79"/>
  <c r="AD455" i="79"/>
  <c r="AC455" i="79"/>
  <c r="AB455" i="79"/>
  <c r="AA455" i="79"/>
  <c r="Z455" i="79"/>
  <c r="AM454" i="79"/>
  <c r="Y451" i="79"/>
  <c r="Y374" i="79"/>
  <c r="Y380" i="79"/>
  <c r="AL274" i="79"/>
  <c r="AK274" i="79"/>
  <c r="AJ274" i="79"/>
  <c r="AI274" i="79"/>
  <c r="AH274" i="79"/>
  <c r="AG274" i="79"/>
  <c r="AF274" i="79"/>
  <c r="AE274" i="79"/>
  <c r="AD274" i="79"/>
  <c r="AC274" i="79"/>
  <c r="AB274" i="79"/>
  <c r="AA274" i="79"/>
  <c r="Z274" i="79"/>
  <c r="Y274" i="79"/>
  <c r="AM273" i="79"/>
  <c r="AL271" i="79"/>
  <c r="AK271" i="79"/>
  <c r="AJ271" i="79"/>
  <c r="AI271" i="79"/>
  <c r="AH271" i="79"/>
  <c r="AG271" i="79"/>
  <c r="AF271" i="79"/>
  <c r="AE271" i="79"/>
  <c r="AD271" i="79"/>
  <c r="AC271" i="79"/>
  <c r="AB271" i="79"/>
  <c r="AA271" i="79"/>
  <c r="Z271" i="79"/>
  <c r="Y271" i="79"/>
  <c r="AM270" i="79"/>
  <c r="Y267" i="79"/>
  <c r="Y237" i="79"/>
  <c r="Y228" i="79"/>
  <c r="Y225" i="79"/>
  <c r="Y157" i="79"/>
  <c r="AM88" i="79"/>
  <c r="AL89" i="79"/>
  <c r="AK89" i="79"/>
  <c r="AJ89" i="79"/>
  <c r="AI89" i="79"/>
  <c r="AH89" i="79"/>
  <c r="AG89" i="79"/>
  <c r="AF89" i="79"/>
  <c r="AE89" i="79"/>
  <c r="AD89" i="79"/>
  <c r="AC89" i="79"/>
  <c r="AB89" i="79"/>
  <c r="AA89" i="79"/>
  <c r="Z89" i="79"/>
  <c r="Y89" i="79"/>
  <c r="AM81" i="79"/>
  <c r="AL86" i="79"/>
  <c r="AK86" i="79"/>
  <c r="AJ86" i="79"/>
  <c r="AI86" i="79"/>
  <c r="AH86" i="79"/>
  <c r="AG86" i="79"/>
  <c r="AF86" i="79"/>
  <c r="AE86" i="79"/>
  <c r="AD86" i="79"/>
  <c r="AC86" i="79"/>
  <c r="AB86" i="79"/>
  <c r="AA86" i="79"/>
  <c r="Z86" i="79"/>
  <c r="Y86" i="79"/>
  <c r="AM85" i="79"/>
  <c r="AD82" i="79"/>
  <c r="AM1110" i="79"/>
  <c r="AM1113" i="79"/>
  <c r="AM1107" i="79"/>
  <c r="AM1104" i="79"/>
  <c r="AM1101" i="79"/>
  <c r="AM1098" i="79"/>
  <c r="AM1095" i="79"/>
  <c r="AM1092" i="79"/>
  <c r="AM1089" i="79"/>
  <c r="AM1086" i="79"/>
  <c r="AM1083" i="79"/>
  <c r="AM1080" i="79"/>
  <c r="AM1076" i="79"/>
  <c r="AM1073" i="79"/>
  <c r="AM1070" i="79"/>
  <c r="AM1066" i="79"/>
  <c r="AM1063" i="79"/>
  <c r="AM1060" i="79"/>
  <c r="AM1057" i="79"/>
  <c r="AM1054" i="79"/>
  <c r="AM1051" i="79"/>
  <c r="AM1048" i="79"/>
  <c r="AM1045" i="79"/>
  <c r="AM1041" i="79"/>
  <c r="AM1038" i="79"/>
  <c r="AM1035" i="79"/>
  <c r="AM1032" i="79"/>
  <c r="AM1027" i="79"/>
  <c r="AM1024" i="79"/>
  <c r="AM1021" i="79"/>
  <c r="AM1007" i="79"/>
  <c r="AM1003" i="79"/>
  <c r="AM1000" i="79"/>
  <c r="AM997" i="79"/>
  <c r="AM993" i="79"/>
  <c r="AM990" i="79"/>
  <c r="AM987" i="79"/>
  <c r="AM984" i="79"/>
  <c r="AM981" i="79"/>
  <c r="AM977" i="79"/>
  <c r="AM974" i="79"/>
  <c r="AM971" i="79"/>
  <c r="AM968" i="79"/>
  <c r="AM965" i="79"/>
  <c r="AM936" i="79"/>
  <c r="AM933" i="79"/>
  <c r="AM930" i="79"/>
  <c r="AM927" i="79"/>
  <c r="AM924" i="79"/>
  <c r="AM921" i="79"/>
  <c r="AM918" i="79"/>
  <c r="AM915" i="79"/>
  <c r="AM912" i="79"/>
  <c r="AM909" i="79"/>
  <c r="AM906" i="79"/>
  <c r="AM903" i="79"/>
  <c r="AM900" i="79"/>
  <c r="AM897" i="79"/>
  <c r="AM893" i="79"/>
  <c r="AM890" i="79"/>
  <c r="AM887" i="79"/>
  <c r="AM883" i="79"/>
  <c r="AM880" i="79"/>
  <c r="AM877" i="79"/>
  <c r="AM874" i="79"/>
  <c r="AM871" i="79"/>
  <c r="AM868" i="79"/>
  <c r="AM865" i="79"/>
  <c r="AM862" i="79"/>
  <c r="AM858" i="79"/>
  <c r="AM855" i="79"/>
  <c r="AM852" i="79"/>
  <c r="AM849" i="79"/>
  <c r="AM844" i="79"/>
  <c r="AM841" i="79"/>
  <c r="AM838" i="79"/>
  <c r="AM835" i="79"/>
  <c r="AM824" i="79"/>
  <c r="AM820" i="79"/>
  <c r="AM817" i="79"/>
  <c r="AM814" i="79"/>
  <c r="AM810" i="79"/>
  <c r="AM807" i="79"/>
  <c r="AM804" i="79"/>
  <c r="AM801" i="79"/>
  <c r="AM798" i="79"/>
  <c r="AM794" i="79"/>
  <c r="AM791" i="79"/>
  <c r="AM788" i="79"/>
  <c r="AM785" i="79"/>
  <c r="AM782" i="79"/>
  <c r="AM753" i="79"/>
  <c r="AM750" i="79"/>
  <c r="AM747" i="79"/>
  <c r="AM744" i="79"/>
  <c r="AM741" i="79"/>
  <c r="AM738" i="79"/>
  <c r="AM735" i="79"/>
  <c r="AM732" i="79"/>
  <c r="AM729" i="79"/>
  <c r="AM726" i="79"/>
  <c r="AM723" i="79"/>
  <c r="AM720" i="79"/>
  <c r="AM717" i="79"/>
  <c r="AM714" i="79"/>
  <c r="AM710" i="79"/>
  <c r="AM707" i="79"/>
  <c r="AM704" i="79"/>
  <c r="AM700" i="79"/>
  <c r="AM697" i="79"/>
  <c r="AM694" i="79"/>
  <c r="AM691" i="79"/>
  <c r="AM688" i="79"/>
  <c r="AM685" i="79"/>
  <c r="AM681" i="79"/>
  <c r="AM678" i="79"/>
  <c r="AM674" i="79"/>
  <c r="AM660" i="79"/>
  <c r="AM657" i="79"/>
  <c r="AM654" i="79"/>
  <c r="AM651" i="79"/>
  <c r="AM640" i="79"/>
  <c r="AM636" i="79"/>
  <c r="AM633" i="79"/>
  <c r="AM630" i="79"/>
  <c r="AM626" i="79"/>
  <c r="AM623" i="79"/>
  <c r="AM620" i="79"/>
  <c r="AM617" i="79"/>
  <c r="AM614" i="79"/>
  <c r="AM610" i="79"/>
  <c r="AM607" i="79"/>
  <c r="AM604" i="79"/>
  <c r="AM601" i="79"/>
  <c r="AM598" i="79"/>
  <c r="AM569" i="79"/>
  <c r="AM566" i="79"/>
  <c r="AM563" i="79"/>
  <c r="AM560" i="79"/>
  <c r="AM557" i="79"/>
  <c r="AM554" i="79"/>
  <c r="AM551" i="79"/>
  <c r="AM548" i="79"/>
  <c r="AM545" i="79"/>
  <c r="AM542" i="79"/>
  <c r="AM539" i="79"/>
  <c r="AM536" i="79"/>
  <c r="AM533" i="79"/>
  <c r="AM523" i="79"/>
  <c r="AM520" i="79"/>
  <c r="AM516" i="79"/>
  <c r="AM513" i="79"/>
  <c r="AM510" i="79"/>
  <c r="AM507" i="79"/>
  <c r="AM504" i="79"/>
  <c r="AM501" i="79"/>
  <c r="AM497" i="79"/>
  <c r="AM494" i="79"/>
  <c r="AM490" i="79"/>
  <c r="AM481" i="79"/>
  <c r="AM478" i="79"/>
  <c r="AM475" i="79"/>
  <c r="AM470" i="79"/>
  <c r="AM467" i="79"/>
  <c r="AM464" i="79"/>
  <c r="AM461" i="79"/>
  <c r="AM450" i="79"/>
  <c r="AM446" i="79"/>
  <c r="AM443" i="79"/>
  <c r="AM440" i="79"/>
  <c r="AM436" i="79"/>
  <c r="AM433" i="79"/>
  <c r="AM430" i="79"/>
  <c r="AM427" i="79"/>
  <c r="AM424" i="79"/>
  <c r="AM420" i="79"/>
  <c r="AM417" i="79"/>
  <c r="AM414" i="79"/>
  <c r="AM411" i="79"/>
  <c r="AM408" i="79"/>
  <c r="AM379" i="79"/>
  <c r="AM373" i="79"/>
  <c r="AM376" i="79"/>
  <c r="AM370" i="79"/>
  <c r="AM367" i="79"/>
  <c r="AM364" i="79"/>
  <c r="AM361" i="79"/>
  <c r="AM358" i="79"/>
  <c r="AM355" i="79"/>
  <c r="AM352" i="79"/>
  <c r="AM349" i="79"/>
  <c r="AM346" i="79"/>
  <c r="AM343" i="79"/>
  <c r="AM340" i="79"/>
  <c r="AM336" i="79"/>
  <c r="AM333" i="79"/>
  <c r="AM330" i="79"/>
  <c r="AM326" i="79"/>
  <c r="AM323" i="79"/>
  <c r="AM320" i="79"/>
  <c r="AM317" i="79"/>
  <c r="AM314" i="79"/>
  <c r="AM311" i="79"/>
  <c r="AM307" i="79"/>
  <c r="AM304" i="79"/>
  <c r="AM300" i="79"/>
  <c r="AM297" i="79"/>
  <c r="AM294" i="79"/>
  <c r="AM291" i="79"/>
  <c r="AM286" i="79"/>
  <c r="AM283" i="79"/>
  <c r="AM280" i="79"/>
  <c r="AM277" i="79"/>
  <c r="AM266" i="79"/>
  <c r="AM262" i="79"/>
  <c r="AM259" i="79"/>
  <c r="AM256" i="79"/>
  <c r="AM252" i="79"/>
  <c r="AM249" i="79"/>
  <c r="AM246" i="79"/>
  <c r="AM243" i="79"/>
  <c r="AM240" i="79"/>
  <c r="AM236" i="79"/>
  <c r="AM233" i="79"/>
  <c r="AM230" i="79"/>
  <c r="AM227" i="79"/>
  <c r="AM224" i="79"/>
  <c r="AM195" i="79"/>
  <c r="AM189" i="79"/>
  <c r="AM192" i="79"/>
  <c r="AM186" i="79"/>
  <c r="AM183" i="79"/>
  <c r="AM180" i="79"/>
  <c r="AM177" i="79"/>
  <c r="AM174" i="79"/>
  <c r="AM171" i="79"/>
  <c r="AM168" i="79"/>
  <c r="AM165" i="79"/>
  <c r="AM162" i="79"/>
  <c r="AM159" i="79"/>
  <c r="AM156" i="79"/>
  <c r="AM152" i="79"/>
  <c r="AM149" i="79"/>
  <c r="AM146" i="79"/>
  <c r="AM139" i="79"/>
  <c r="AM136" i="79"/>
  <c r="AM133" i="79"/>
  <c r="AM130" i="79"/>
  <c r="AM127" i="79"/>
  <c r="AM122" i="79"/>
  <c r="AM119" i="79"/>
  <c r="AM115" i="79"/>
  <c r="AM112" i="79"/>
  <c r="AM109" i="79"/>
  <c r="AM106" i="79"/>
  <c r="AM101" i="79"/>
  <c r="AM77" i="79"/>
  <c r="AM95" i="79"/>
  <c r="AM98" i="79"/>
  <c r="AM92" i="79"/>
  <c r="AM74" i="79"/>
  <c r="AM71" i="79"/>
  <c r="AM67" i="79"/>
  <c r="AM64" i="79"/>
  <c r="AM61" i="79"/>
  <c r="AM57" i="79"/>
  <c r="AM54" i="79"/>
  <c r="AM50" i="79"/>
  <c r="AM47" i="79"/>
  <c r="AM44" i="79"/>
  <c r="AM41" i="79"/>
  <c r="AM38" i="79"/>
  <c r="AL1028" i="79"/>
  <c r="AK1028" i="79"/>
  <c r="AJ1028" i="79"/>
  <c r="AI1028" i="79"/>
  <c r="AH1028" i="79"/>
  <c r="AG1028" i="79"/>
  <c r="AF1028" i="79"/>
  <c r="AE1028" i="79"/>
  <c r="AD1028" i="79"/>
  <c r="AC1028" i="79"/>
  <c r="AB1028" i="79"/>
  <c r="AA1028" i="79"/>
  <c r="Z1028" i="79"/>
  <c r="Y1028" i="79"/>
  <c r="AL1025" i="79"/>
  <c r="AK1025" i="79"/>
  <c r="AJ1025" i="79"/>
  <c r="AI1025" i="79"/>
  <c r="AH1025" i="79"/>
  <c r="AG1025" i="79"/>
  <c r="AF1025" i="79"/>
  <c r="AE1025" i="79"/>
  <c r="AD1025" i="79"/>
  <c r="AC1025" i="79"/>
  <c r="AB1025" i="79"/>
  <c r="AA1025" i="79"/>
  <c r="Z1025" i="79"/>
  <c r="Y1025"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AL845" i="79"/>
  <c r="AK845" i="79"/>
  <c r="AJ845" i="79"/>
  <c r="AI845" i="79"/>
  <c r="AH845" i="79"/>
  <c r="AG845" i="79"/>
  <c r="AF845" i="79"/>
  <c r="AE845" i="79"/>
  <c r="AD845" i="79"/>
  <c r="AC845" i="79"/>
  <c r="AB845" i="79"/>
  <c r="AA845" i="79"/>
  <c r="Z845" i="79"/>
  <c r="AL842" i="79"/>
  <c r="AK842" i="79"/>
  <c r="AJ842" i="79"/>
  <c r="AI842" i="79"/>
  <c r="AH842" i="79"/>
  <c r="AG842" i="79"/>
  <c r="AF842" i="79"/>
  <c r="AE842" i="79"/>
  <c r="AD842" i="79"/>
  <c r="AC842" i="79"/>
  <c r="AB842" i="79"/>
  <c r="AA842" i="79"/>
  <c r="Z842" i="79"/>
  <c r="Y842" i="79"/>
  <c r="AL839" i="79"/>
  <c r="AK839" i="79"/>
  <c r="AJ839" i="79"/>
  <c r="AI839" i="79"/>
  <c r="AH839" i="79"/>
  <c r="AG839" i="79"/>
  <c r="AF839" i="79"/>
  <c r="AE839" i="79"/>
  <c r="AD839" i="79"/>
  <c r="AC839" i="79"/>
  <c r="AB839" i="79"/>
  <c r="AA839" i="79"/>
  <c r="Z839" i="79"/>
  <c r="Y839" i="79"/>
  <c r="AL836" i="79"/>
  <c r="AK836" i="79"/>
  <c r="AJ836" i="79"/>
  <c r="AI836" i="79"/>
  <c r="AH836" i="79"/>
  <c r="AG836" i="79"/>
  <c r="AF836" i="79"/>
  <c r="AE836" i="79"/>
  <c r="AD836" i="79"/>
  <c r="AC836" i="79"/>
  <c r="AB836" i="79"/>
  <c r="AA836" i="79"/>
  <c r="Z836" i="79"/>
  <c r="Y836" i="79"/>
  <c r="E57" i="85" l="1"/>
  <c r="G57" i="85" s="1"/>
  <c r="N109" i="46"/>
  <c r="N99" i="46"/>
  <c r="N82" i="46"/>
  <c r="N79" i="46"/>
  <c r="N76" i="46"/>
  <c r="AL661" i="79"/>
  <c r="AK661" i="79"/>
  <c r="AJ661" i="79"/>
  <c r="AI661" i="79"/>
  <c r="AH661" i="79"/>
  <c r="AG661" i="79"/>
  <c r="AF661" i="79"/>
  <c r="AE661" i="79"/>
  <c r="AD661" i="79"/>
  <c r="AC661" i="79"/>
  <c r="AB661" i="79"/>
  <c r="AA661" i="79"/>
  <c r="Z661" i="79"/>
  <c r="AL658" i="79"/>
  <c r="AK658" i="79"/>
  <c r="AJ658" i="79"/>
  <c r="AI658" i="79"/>
  <c r="AH658" i="79"/>
  <c r="AG658" i="79"/>
  <c r="AF658" i="79"/>
  <c r="AE658" i="79"/>
  <c r="AD658" i="79"/>
  <c r="AC658" i="79"/>
  <c r="AB658" i="79"/>
  <c r="AA658" i="79"/>
  <c r="Z658" i="79"/>
  <c r="AL655" i="79"/>
  <c r="AK655" i="79"/>
  <c r="AJ655" i="79"/>
  <c r="AI655" i="79"/>
  <c r="AH655" i="79"/>
  <c r="AG655" i="79"/>
  <c r="AF655" i="79"/>
  <c r="AE655" i="79"/>
  <c r="AD655" i="79"/>
  <c r="AC655" i="79"/>
  <c r="AB655" i="79"/>
  <c r="AA655" i="79"/>
  <c r="Z655" i="79"/>
  <c r="Y655" i="79"/>
  <c r="AL652" i="79"/>
  <c r="AK652" i="79"/>
  <c r="AJ652" i="79"/>
  <c r="AI652" i="79"/>
  <c r="AH652" i="79"/>
  <c r="AG652" i="79"/>
  <c r="AF652" i="79"/>
  <c r="AE652" i="79"/>
  <c r="AD652" i="79"/>
  <c r="AC652" i="79"/>
  <c r="AB652" i="79"/>
  <c r="AA652" i="79"/>
  <c r="Z652" i="79"/>
  <c r="Y652"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5" i="79"/>
  <c r="AK465" i="79"/>
  <c r="AJ465" i="79"/>
  <c r="AI465" i="79"/>
  <c r="AH465" i="79"/>
  <c r="AG465" i="79"/>
  <c r="AF465" i="79"/>
  <c r="AE465" i="79"/>
  <c r="AD465" i="79"/>
  <c r="AC465" i="79"/>
  <c r="AB465" i="79"/>
  <c r="AA465" i="79"/>
  <c r="Z465" i="79"/>
  <c r="Y465" i="79"/>
  <c r="AL462" i="79"/>
  <c r="AK462" i="79"/>
  <c r="AJ462" i="79"/>
  <c r="AI462" i="79"/>
  <c r="AH462" i="79"/>
  <c r="AG462" i="79"/>
  <c r="AF462" i="79"/>
  <c r="AE462" i="79"/>
  <c r="AD462" i="79"/>
  <c r="AC462" i="79"/>
  <c r="AB462" i="79"/>
  <c r="AA462" i="79"/>
  <c r="Z462" i="79"/>
  <c r="Y462"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E58" i="85" l="1"/>
  <c r="G58" i="85" s="1"/>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3" i="46"/>
  <c r="Y240" i="46"/>
  <c r="Y237" i="46"/>
  <c r="AM171" i="46"/>
  <c r="AM168" i="46"/>
  <c r="AM124" i="46"/>
  <c r="E59" i="85" l="1"/>
  <c r="G59" i="85" s="1"/>
  <c r="C61" i="85"/>
  <c r="AM239" i="46"/>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AM118"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E60" i="85" l="1"/>
  <c r="G60" i="85" s="1"/>
  <c r="Z115" i="46"/>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G62" i="85" l="1"/>
  <c r="G61" i="85"/>
  <c r="AC756" i="79" s="1"/>
  <c r="AL78" i="79"/>
  <c r="AK78" i="79"/>
  <c r="AJ78" i="79"/>
  <c r="AI78" i="79"/>
  <c r="AH78" i="79"/>
  <c r="AG78" i="79"/>
  <c r="AF78" i="79"/>
  <c r="AE78" i="79"/>
  <c r="AD78" i="79"/>
  <c r="AC78" i="79"/>
  <c r="AB78" i="79"/>
  <c r="AL99" i="79"/>
  <c r="AK99" i="79"/>
  <c r="AJ99" i="79"/>
  <c r="AI99" i="79"/>
  <c r="AH99" i="79"/>
  <c r="AG99" i="79"/>
  <c r="AF99" i="79"/>
  <c r="AE99" i="79"/>
  <c r="AD99" i="79"/>
  <c r="AC99" i="79"/>
  <c r="AB99" i="79"/>
  <c r="AA99" i="79"/>
  <c r="Z99" i="79"/>
  <c r="Y99" i="79"/>
  <c r="AL93" i="79"/>
  <c r="AK93" i="79"/>
  <c r="AJ93" i="79"/>
  <c r="AI93" i="79"/>
  <c r="AH93" i="79"/>
  <c r="AG93" i="79"/>
  <c r="AF93" i="79"/>
  <c r="AE93" i="79"/>
  <c r="AD93" i="79"/>
  <c r="AC93" i="79"/>
  <c r="AB93" i="79"/>
  <c r="AA93" i="79"/>
  <c r="Z93" i="79"/>
  <c r="Y93"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AL301" i="46"/>
  <c r="AK301" i="46"/>
  <c r="AJ301" i="46"/>
  <c r="AI301" i="46"/>
  <c r="AH301" i="46"/>
  <c r="AG301" i="46"/>
  <c r="AF301" i="46"/>
  <c r="AE301" i="46"/>
  <c r="AD301" i="46"/>
  <c r="AC301" i="46"/>
  <c r="AB301" i="46"/>
  <c r="AA301" i="46"/>
  <c r="Z301" i="46"/>
  <c r="Y301" i="46"/>
  <c r="C31" i="44"/>
  <c r="C30"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G63" i="85" l="1"/>
  <c r="AC772" i="79"/>
  <c r="AB106" i="46"/>
  <c r="G64" i="85" l="1"/>
  <c r="AC773" i="79"/>
  <c r="AL1120" i="79"/>
  <c r="AK1120" i="79"/>
  <c r="AJ1120" i="79"/>
  <c r="AI1120" i="79"/>
  <c r="AH1120" i="79"/>
  <c r="AG1120" i="79"/>
  <c r="AF1120" i="79"/>
  <c r="AE1120" i="79"/>
  <c r="AD1120" i="79"/>
  <c r="AC1120" i="79"/>
  <c r="AB1120" i="79"/>
  <c r="AA1120" i="79"/>
  <c r="Z1120" i="79"/>
  <c r="Y1120" i="79"/>
  <c r="AL1117" i="79"/>
  <c r="AK1117" i="79"/>
  <c r="AJ1117" i="79"/>
  <c r="AI1117" i="79"/>
  <c r="AH1117" i="79"/>
  <c r="AG1117" i="79"/>
  <c r="AF1117" i="79"/>
  <c r="AE1117" i="79"/>
  <c r="AD1117" i="79"/>
  <c r="AC1117" i="79"/>
  <c r="AB1117" i="79"/>
  <c r="AA1117" i="79"/>
  <c r="Z1117" i="79"/>
  <c r="Y1117" i="79"/>
  <c r="AL1114" i="79"/>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7" i="79"/>
  <c r="AK1077" i="79"/>
  <c r="AJ1077" i="79"/>
  <c r="AI1077" i="79"/>
  <c r="AH1077" i="79"/>
  <c r="AG1077" i="79"/>
  <c r="AF1077" i="79"/>
  <c r="AE1077" i="79"/>
  <c r="AD1077" i="79"/>
  <c r="AC1077" i="79"/>
  <c r="AB1077" i="79"/>
  <c r="AA1077" i="79"/>
  <c r="Z1077" i="79"/>
  <c r="Y1077" i="79"/>
  <c r="AL1074" i="79"/>
  <c r="AK1074" i="79"/>
  <c r="AJ1074" i="79"/>
  <c r="AI1074" i="79"/>
  <c r="AH1074" i="79"/>
  <c r="AG1074" i="79"/>
  <c r="AF1074" i="79"/>
  <c r="AE1074" i="79"/>
  <c r="AD1074" i="79"/>
  <c r="AC1074" i="79"/>
  <c r="AB1074" i="79"/>
  <c r="AA1074" i="79"/>
  <c r="Z1074" i="79"/>
  <c r="Y1074" i="79"/>
  <c r="AL1071" i="79"/>
  <c r="AK1071" i="79"/>
  <c r="AJ1071" i="79"/>
  <c r="AI1071" i="79"/>
  <c r="AH1071" i="79"/>
  <c r="AG1071" i="79"/>
  <c r="AF1071" i="79"/>
  <c r="AE1071" i="79"/>
  <c r="AD1071" i="79"/>
  <c r="AC1071" i="79"/>
  <c r="AB1071" i="79"/>
  <c r="AA1071" i="79"/>
  <c r="Z1071" i="79"/>
  <c r="Y1071" i="79"/>
  <c r="AL1067" i="79"/>
  <c r="AK1067" i="79"/>
  <c r="AJ1067" i="79"/>
  <c r="AI1067" i="79"/>
  <c r="AH1067" i="79"/>
  <c r="AG1067" i="79"/>
  <c r="AF1067" i="79"/>
  <c r="AE1067" i="79"/>
  <c r="AD1067" i="79"/>
  <c r="AC1067" i="79"/>
  <c r="AB1067" i="79"/>
  <c r="AA1067" i="79"/>
  <c r="Z1067" i="79"/>
  <c r="Y1067" i="79"/>
  <c r="AL1064" i="79"/>
  <c r="AK1064" i="79"/>
  <c r="AJ1064" i="79"/>
  <c r="AI1064" i="79"/>
  <c r="AH1064" i="79"/>
  <c r="AG1064" i="79"/>
  <c r="AF1064" i="79"/>
  <c r="AE1064" i="79"/>
  <c r="AD1064" i="79"/>
  <c r="AC1064" i="79"/>
  <c r="AB1064" i="79"/>
  <c r="AA1064" i="79"/>
  <c r="Z1064" i="79"/>
  <c r="Y1064"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D1055" i="79"/>
  <c r="AC1055" i="79"/>
  <c r="AB1055" i="79"/>
  <c r="AA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2" i="79"/>
  <c r="AK1042" i="79"/>
  <c r="AJ1042" i="79"/>
  <c r="AI1042" i="79"/>
  <c r="AH1042" i="79"/>
  <c r="AG1042" i="79"/>
  <c r="AF1042" i="79"/>
  <c r="AE1042" i="79"/>
  <c r="AD1042" i="79"/>
  <c r="AC1042" i="79"/>
  <c r="AB1042" i="79"/>
  <c r="AA1042" i="79"/>
  <c r="Z1042" i="79"/>
  <c r="AL1039" i="79"/>
  <c r="AK1039" i="79"/>
  <c r="AJ1039" i="79"/>
  <c r="AI1039" i="79"/>
  <c r="AH1039" i="79"/>
  <c r="AG1039" i="79"/>
  <c r="AF1039" i="79"/>
  <c r="AE1039" i="79"/>
  <c r="AD1039" i="79"/>
  <c r="AC1039" i="79"/>
  <c r="AB1039" i="79"/>
  <c r="AA1039" i="79"/>
  <c r="Z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08" i="79"/>
  <c r="AK1008" i="79"/>
  <c r="AJ1008" i="79"/>
  <c r="AI1008" i="79"/>
  <c r="AH1008" i="79"/>
  <c r="AG1008" i="79"/>
  <c r="AF1008" i="79"/>
  <c r="AE1008" i="79"/>
  <c r="AD1008" i="79"/>
  <c r="AC1008" i="79"/>
  <c r="AB1008" i="79"/>
  <c r="AA1008" i="79"/>
  <c r="Z1008" i="79"/>
  <c r="AL1004" i="79"/>
  <c r="AK1004" i="79"/>
  <c r="AJ1004" i="79"/>
  <c r="AI1004" i="79"/>
  <c r="AH1004" i="79"/>
  <c r="AG1004" i="79"/>
  <c r="AF1004" i="79"/>
  <c r="AE1004" i="79"/>
  <c r="AD1004" i="79"/>
  <c r="AC1004" i="79"/>
  <c r="AB1004" i="79"/>
  <c r="AA1004" i="79"/>
  <c r="Z1004" i="79"/>
  <c r="Y1004" i="79"/>
  <c r="AL1001" i="79"/>
  <c r="AK1001" i="79"/>
  <c r="AJ1001" i="79"/>
  <c r="AI1001" i="79"/>
  <c r="AH1001" i="79"/>
  <c r="AG1001" i="79"/>
  <c r="AF1001" i="79"/>
  <c r="AE1001" i="79"/>
  <c r="AD1001" i="79"/>
  <c r="AC1001" i="79"/>
  <c r="AB1001" i="79"/>
  <c r="AA1001" i="79"/>
  <c r="Z1001" i="79"/>
  <c r="AL998" i="79"/>
  <c r="AK998" i="79"/>
  <c r="AJ998" i="79"/>
  <c r="AI998" i="79"/>
  <c r="AH998" i="79"/>
  <c r="AG998" i="79"/>
  <c r="AF998" i="79"/>
  <c r="AE998" i="79"/>
  <c r="AD998" i="79"/>
  <c r="AC998" i="79"/>
  <c r="AB998" i="79"/>
  <c r="AA998" i="79"/>
  <c r="Z998" i="79"/>
  <c r="AL994" i="79"/>
  <c r="AK994" i="79"/>
  <c r="AJ994" i="79"/>
  <c r="AI994" i="79"/>
  <c r="AH994" i="79"/>
  <c r="AG994" i="79"/>
  <c r="AF994" i="79"/>
  <c r="AE994" i="79"/>
  <c r="AD994" i="79"/>
  <c r="AC994" i="79"/>
  <c r="AB994" i="79"/>
  <c r="AA994" i="79"/>
  <c r="Z994" i="79"/>
  <c r="AL991" i="79"/>
  <c r="AK991" i="79"/>
  <c r="AJ991" i="79"/>
  <c r="AI991" i="79"/>
  <c r="AH991" i="79"/>
  <c r="AG991" i="79"/>
  <c r="AF991" i="79"/>
  <c r="AE991" i="79"/>
  <c r="AD991" i="79"/>
  <c r="AC991" i="79"/>
  <c r="AB991" i="79"/>
  <c r="AA991" i="79"/>
  <c r="Z991" i="79"/>
  <c r="Y991" i="79"/>
  <c r="AL988" i="79"/>
  <c r="AK988" i="79"/>
  <c r="AJ988" i="79"/>
  <c r="AI988" i="79"/>
  <c r="AH988" i="79"/>
  <c r="AG988" i="79"/>
  <c r="AF988" i="79"/>
  <c r="AE988" i="79"/>
  <c r="AD988" i="79"/>
  <c r="AC988" i="79"/>
  <c r="AB988" i="79"/>
  <c r="AA988" i="79"/>
  <c r="Z988" i="79"/>
  <c r="Y988"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AL978" i="79"/>
  <c r="AK978" i="79"/>
  <c r="AJ978" i="79"/>
  <c r="AI978" i="79"/>
  <c r="AH978" i="79"/>
  <c r="AG978" i="79"/>
  <c r="AF978" i="79"/>
  <c r="AE978" i="79"/>
  <c r="AD978" i="79"/>
  <c r="AC978" i="79"/>
  <c r="AB978" i="79"/>
  <c r="AA978" i="79"/>
  <c r="Z978" i="79"/>
  <c r="AL975" i="79"/>
  <c r="AK975" i="79"/>
  <c r="AJ975" i="79"/>
  <c r="AI975" i="79"/>
  <c r="AH975" i="79"/>
  <c r="AG975" i="79"/>
  <c r="AF975" i="79"/>
  <c r="AE975" i="79"/>
  <c r="AD975" i="79"/>
  <c r="AC975" i="79"/>
  <c r="AB975" i="79"/>
  <c r="AA975" i="79"/>
  <c r="Z975" i="79"/>
  <c r="Y975" i="79"/>
  <c r="AL972" i="79"/>
  <c r="AK972" i="79"/>
  <c r="AJ972" i="79"/>
  <c r="AI972" i="79"/>
  <c r="AH972" i="79"/>
  <c r="AG972" i="79"/>
  <c r="AF972" i="79"/>
  <c r="AE972" i="79"/>
  <c r="AD972" i="79"/>
  <c r="AC972" i="79"/>
  <c r="AB972" i="79"/>
  <c r="AA972" i="79"/>
  <c r="Z972" i="79"/>
  <c r="Y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4" i="79"/>
  <c r="AK894" i="79"/>
  <c r="AJ894" i="79"/>
  <c r="AI894" i="79"/>
  <c r="AH894" i="79"/>
  <c r="AG894" i="79"/>
  <c r="AF894" i="79"/>
  <c r="AE894" i="79"/>
  <c r="AD894" i="79"/>
  <c r="AC894" i="79"/>
  <c r="AB894" i="79"/>
  <c r="AA894" i="79"/>
  <c r="Z894" i="79"/>
  <c r="Y894" i="79"/>
  <c r="AL891" i="79"/>
  <c r="AK891" i="79"/>
  <c r="AJ891" i="79"/>
  <c r="AI891" i="79"/>
  <c r="AH891" i="79"/>
  <c r="AG891" i="79"/>
  <c r="AF891" i="79"/>
  <c r="AE891" i="79"/>
  <c r="AD891" i="79"/>
  <c r="AC891" i="79"/>
  <c r="AB891" i="79"/>
  <c r="AA891" i="79"/>
  <c r="Z891" i="79"/>
  <c r="Y891" i="79"/>
  <c r="AL888" i="79"/>
  <c r="AK888" i="79"/>
  <c r="AJ888" i="79"/>
  <c r="AI888" i="79"/>
  <c r="AH888" i="79"/>
  <c r="AG888" i="79"/>
  <c r="AF888" i="79"/>
  <c r="AE888" i="79"/>
  <c r="AD888" i="79"/>
  <c r="AC888" i="79"/>
  <c r="AB888" i="79"/>
  <c r="AA888" i="79"/>
  <c r="Z888" i="79"/>
  <c r="AK884" i="79"/>
  <c r="AJ884" i="79"/>
  <c r="AI884" i="79"/>
  <c r="AH884" i="79"/>
  <c r="AG884" i="79"/>
  <c r="AF884" i="79"/>
  <c r="AE884" i="79"/>
  <c r="AD884" i="79"/>
  <c r="AC884" i="79"/>
  <c r="AB884" i="79"/>
  <c r="AA884" i="79"/>
  <c r="Z884" i="79"/>
  <c r="Y884" i="79"/>
  <c r="AL881" i="79"/>
  <c r="AK881" i="79"/>
  <c r="AJ881" i="79"/>
  <c r="AI881" i="79"/>
  <c r="AH881" i="79"/>
  <c r="AG881" i="79"/>
  <c r="AF881" i="79"/>
  <c r="AE881" i="79"/>
  <c r="AD881" i="79"/>
  <c r="AC881" i="79"/>
  <c r="AB881" i="79"/>
  <c r="AA881" i="79"/>
  <c r="Z881" i="79"/>
  <c r="Y881" i="79"/>
  <c r="AL878"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25" i="79"/>
  <c r="AK825" i="79"/>
  <c r="AJ825" i="79"/>
  <c r="AI825" i="79"/>
  <c r="AH825" i="79"/>
  <c r="AG825" i="79"/>
  <c r="AF825" i="79"/>
  <c r="AE825" i="79"/>
  <c r="AD825" i="79"/>
  <c r="AC825" i="79"/>
  <c r="AB825" i="79"/>
  <c r="AA825" i="79"/>
  <c r="Z825"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1" i="79"/>
  <c r="AK811" i="79"/>
  <c r="AJ811" i="79"/>
  <c r="AI811" i="79"/>
  <c r="AH811" i="79"/>
  <c r="AG811" i="79"/>
  <c r="AF811" i="79"/>
  <c r="AE811" i="79"/>
  <c r="AD811" i="79"/>
  <c r="AC811" i="79"/>
  <c r="AB811" i="79"/>
  <c r="AA811" i="79"/>
  <c r="Z811" i="79"/>
  <c r="Y811" i="79"/>
  <c r="AL808" i="79"/>
  <c r="AK808" i="79"/>
  <c r="AJ808" i="79"/>
  <c r="AI808" i="79"/>
  <c r="AH808" i="79"/>
  <c r="AG808" i="79"/>
  <c r="AF808" i="79"/>
  <c r="AE808" i="79"/>
  <c r="AD808" i="79"/>
  <c r="AC808" i="79"/>
  <c r="AB808" i="79"/>
  <c r="AA808" i="79"/>
  <c r="Z808" i="79"/>
  <c r="Y808"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5" i="79"/>
  <c r="AK795" i="79"/>
  <c r="AJ795" i="79"/>
  <c r="AI795" i="79"/>
  <c r="AH795" i="79"/>
  <c r="AG795" i="79"/>
  <c r="AF795" i="79"/>
  <c r="AE795" i="79"/>
  <c r="AD795" i="79"/>
  <c r="AC795" i="79"/>
  <c r="AB795" i="79"/>
  <c r="AA795" i="79"/>
  <c r="Z795" i="79"/>
  <c r="Y795" i="79"/>
  <c r="AL792" i="79"/>
  <c r="AK792" i="79"/>
  <c r="AJ792" i="79"/>
  <c r="AI792" i="79"/>
  <c r="AH792" i="79"/>
  <c r="AG792" i="79"/>
  <c r="AF792" i="79"/>
  <c r="AE792" i="79"/>
  <c r="AD792" i="79"/>
  <c r="AC792" i="79"/>
  <c r="AB792" i="79"/>
  <c r="AA792" i="79"/>
  <c r="Z792" i="79"/>
  <c r="Y792"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1" i="79"/>
  <c r="AK711" i="79"/>
  <c r="AJ711" i="79"/>
  <c r="AI711" i="79"/>
  <c r="AH711" i="79"/>
  <c r="AG711" i="79"/>
  <c r="AF711" i="79"/>
  <c r="AE711" i="79"/>
  <c r="AD711" i="79"/>
  <c r="AC711" i="79"/>
  <c r="AB711" i="79"/>
  <c r="AA711" i="79"/>
  <c r="Z711" i="79"/>
  <c r="AL708" i="79"/>
  <c r="AK708" i="79"/>
  <c r="AJ708" i="79"/>
  <c r="AI708" i="79"/>
  <c r="AH708" i="79"/>
  <c r="AG708" i="79"/>
  <c r="AF708" i="79"/>
  <c r="AE708" i="79"/>
  <c r="AD708" i="79"/>
  <c r="AC708" i="79"/>
  <c r="AB708" i="79"/>
  <c r="AA708" i="79"/>
  <c r="Z708" i="79"/>
  <c r="Y708" i="79"/>
  <c r="AL705" i="79"/>
  <c r="AK705" i="79"/>
  <c r="AJ705" i="79"/>
  <c r="AI705" i="79"/>
  <c r="AH705" i="79"/>
  <c r="AG705" i="79"/>
  <c r="AF705" i="79"/>
  <c r="AE705" i="79"/>
  <c r="AD705" i="79"/>
  <c r="AC705" i="79"/>
  <c r="AB705" i="79"/>
  <c r="AA705" i="79"/>
  <c r="Z705" i="79"/>
  <c r="AL701" i="79"/>
  <c r="AK701" i="79"/>
  <c r="AJ701" i="79"/>
  <c r="AI701" i="79"/>
  <c r="AH701" i="79"/>
  <c r="AG701" i="79"/>
  <c r="AF701" i="79"/>
  <c r="AE701" i="79"/>
  <c r="AD701" i="79"/>
  <c r="AC701" i="79"/>
  <c r="AB701" i="79"/>
  <c r="AA701" i="79"/>
  <c r="Z701" i="79"/>
  <c r="Y701" i="79"/>
  <c r="AL698" i="79"/>
  <c r="AK698" i="79"/>
  <c r="AJ698" i="79"/>
  <c r="AI698" i="79"/>
  <c r="AH698" i="79"/>
  <c r="AG698" i="79"/>
  <c r="AF698" i="79"/>
  <c r="AE698" i="79"/>
  <c r="AD698" i="79"/>
  <c r="AC698" i="79"/>
  <c r="AB698" i="79"/>
  <c r="AA698" i="79"/>
  <c r="Z698" i="79"/>
  <c r="Y698"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79" i="79"/>
  <c r="AK679" i="79"/>
  <c r="AJ679" i="79"/>
  <c r="AI679" i="79"/>
  <c r="AH679" i="79"/>
  <c r="AG679" i="79"/>
  <c r="AF679" i="79"/>
  <c r="AE679" i="79"/>
  <c r="AD679" i="79"/>
  <c r="AC679" i="79"/>
  <c r="AB679" i="79"/>
  <c r="AA679" i="79"/>
  <c r="Z679" i="79"/>
  <c r="Y679"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69" i="79"/>
  <c r="AK669" i="79"/>
  <c r="AJ669" i="79"/>
  <c r="AI669" i="79"/>
  <c r="AH669" i="79"/>
  <c r="AG669" i="79"/>
  <c r="AF669" i="79"/>
  <c r="AE669" i="79"/>
  <c r="AD669" i="79"/>
  <c r="AC669" i="79"/>
  <c r="AB669" i="79"/>
  <c r="AA669" i="79"/>
  <c r="Z669" i="79"/>
  <c r="Y669" i="79"/>
  <c r="AL666" i="79"/>
  <c r="AK666" i="79"/>
  <c r="AJ666" i="79"/>
  <c r="AI666" i="79"/>
  <c r="AH666" i="79"/>
  <c r="AG666" i="79"/>
  <c r="AF666" i="79"/>
  <c r="AE666" i="79"/>
  <c r="AD666" i="79"/>
  <c r="AC666" i="79"/>
  <c r="AB666" i="79"/>
  <c r="AA666" i="79"/>
  <c r="Z666" i="79"/>
  <c r="Y666" i="79"/>
  <c r="AL641" i="79"/>
  <c r="AK641" i="79"/>
  <c r="AJ641" i="79"/>
  <c r="AI641" i="79"/>
  <c r="AH641" i="79"/>
  <c r="AG641" i="79"/>
  <c r="AF641" i="79"/>
  <c r="AE641" i="79"/>
  <c r="AD641" i="79"/>
  <c r="AC641" i="79"/>
  <c r="AB641" i="79"/>
  <c r="AA641" i="79"/>
  <c r="Z641" i="79"/>
  <c r="AL637" i="79"/>
  <c r="AK637" i="79"/>
  <c r="AJ637" i="79"/>
  <c r="AI637" i="79"/>
  <c r="AH637" i="79"/>
  <c r="AG637" i="79"/>
  <c r="AF637" i="79"/>
  <c r="AE637" i="79"/>
  <c r="AD637" i="79"/>
  <c r="AC637" i="79"/>
  <c r="AB637" i="79"/>
  <c r="AA637" i="79"/>
  <c r="Z637" i="79"/>
  <c r="Y637" i="79"/>
  <c r="AL634" i="79"/>
  <c r="AK634" i="79"/>
  <c r="AJ634" i="79"/>
  <c r="AI634" i="79"/>
  <c r="AH634" i="79"/>
  <c r="AG634" i="79"/>
  <c r="AF634" i="79"/>
  <c r="AE634" i="79"/>
  <c r="AD634" i="79"/>
  <c r="AC634" i="79"/>
  <c r="AB634" i="79"/>
  <c r="AA634" i="79"/>
  <c r="Z634" i="79"/>
  <c r="Y634" i="79"/>
  <c r="AL631" i="79"/>
  <c r="AK631" i="79"/>
  <c r="AJ631" i="79"/>
  <c r="AI631" i="79"/>
  <c r="AH631" i="79"/>
  <c r="AG631" i="79"/>
  <c r="AF631" i="79"/>
  <c r="AE631" i="79"/>
  <c r="AD631" i="79"/>
  <c r="AC631" i="79"/>
  <c r="AB631" i="79"/>
  <c r="AA631" i="79"/>
  <c r="Z631" i="79"/>
  <c r="Y631" i="79"/>
  <c r="AL627" i="79"/>
  <c r="AK627" i="79"/>
  <c r="AJ627" i="79"/>
  <c r="AI627" i="79"/>
  <c r="AH627" i="79"/>
  <c r="AG627" i="79"/>
  <c r="AF627" i="79"/>
  <c r="AE627" i="79"/>
  <c r="AD627" i="79"/>
  <c r="AC627" i="79"/>
  <c r="AB627" i="79"/>
  <c r="AA627" i="79"/>
  <c r="Z627" i="79"/>
  <c r="AL624" i="79"/>
  <c r="AK624" i="79"/>
  <c r="AJ624" i="79"/>
  <c r="AI624" i="79"/>
  <c r="AH624" i="79"/>
  <c r="AG624" i="79"/>
  <c r="AF624" i="79"/>
  <c r="AE624" i="79"/>
  <c r="AD624" i="79"/>
  <c r="AC624" i="79"/>
  <c r="AB624" i="79"/>
  <c r="AA624" i="79"/>
  <c r="Z624" i="79"/>
  <c r="Y624" i="79"/>
  <c r="AL621" i="79"/>
  <c r="AK621" i="79"/>
  <c r="AJ621" i="79"/>
  <c r="AI621" i="79"/>
  <c r="AH621" i="79"/>
  <c r="AG621" i="79"/>
  <c r="AF621" i="79"/>
  <c r="AE621" i="79"/>
  <c r="AD621" i="79"/>
  <c r="AC621" i="79"/>
  <c r="AB621" i="79"/>
  <c r="AA621" i="79"/>
  <c r="Z621" i="79"/>
  <c r="Y621" i="79"/>
  <c r="AL618" i="79"/>
  <c r="AK618" i="79"/>
  <c r="AJ618" i="79"/>
  <c r="AI618" i="79"/>
  <c r="AH618" i="79"/>
  <c r="AG618" i="79"/>
  <c r="AF618" i="79"/>
  <c r="AE618" i="79"/>
  <c r="AD618" i="79"/>
  <c r="AC618" i="79"/>
  <c r="AB618" i="79"/>
  <c r="AA618" i="79"/>
  <c r="Z618" i="79"/>
  <c r="AL615" i="79"/>
  <c r="AK615" i="79"/>
  <c r="AJ615" i="79"/>
  <c r="AI615" i="79"/>
  <c r="AH615" i="79"/>
  <c r="AG615" i="79"/>
  <c r="AF615" i="79"/>
  <c r="AE615" i="79"/>
  <c r="AD615" i="79"/>
  <c r="AC615" i="79"/>
  <c r="AB615" i="79"/>
  <c r="AA615" i="79"/>
  <c r="Z615" i="79"/>
  <c r="Y615" i="79"/>
  <c r="AL611" i="79"/>
  <c r="AK611" i="79"/>
  <c r="AJ611" i="79"/>
  <c r="AI611" i="79"/>
  <c r="AH611" i="79"/>
  <c r="AG611" i="79"/>
  <c r="AF611" i="79"/>
  <c r="AE611" i="79"/>
  <c r="AD611" i="79"/>
  <c r="AC611" i="79"/>
  <c r="AB611" i="79"/>
  <c r="AA611" i="79"/>
  <c r="Z611" i="79"/>
  <c r="Y611" i="79"/>
  <c r="AL608" i="79"/>
  <c r="AK608" i="79"/>
  <c r="AJ608" i="79"/>
  <c r="AI608" i="79"/>
  <c r="AH608" i="79"/>
  <c r="AG608" i="79"/>
  <c r="AF608" i="79"/>
  <c r="AE608" i="79"/>
  <c r="AD608" i="79"/>
  <c r="AC608" i="79"/>
  <c r="AB608" i="79"/>
  <c r="AA608" i="79"/>
  <c r="Z608" i="79"/>
  <c r="Y608" i="79"/>
  <c r="AL605" i="79"/>
  <c r="AK605" i="79"/>
  <c r="AJ605" i="79"/>
  <c r="AI605" i="79"/>
  <c r="AH605" i="79"/>
  <c r="AG605" i="79"/>
  <c r="AF605" i="79"/>
  <c r="AE605" i="79"/>
  <c r="AD605" i="79"/>
  <c r="AC605" i="79"/>
  <c r="AB605" i="79"/>
  <c r="AA605" i="79"/>
  <c r="Z605" i="79"/>
  <c r="Y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570" i="79"/>
  <c r="AK570" i="79"/>
  <c r="AJ570" i="79"/>
  <c r="AI570" i="79"/>
  <c r="AH570" i="79"/>
  <c r="AG570" i="79"/>
  <c r="AF570" i="79"/>
  <c r="AE570" i="79"/>
  <c r="AD570" i="79"/>
  <c r="AC570" i="79"/>
  <c r="AB570" i="79"/>
  <c r="AA570" i="79"/>
  <c r="Z570" i="79"/>
  <c r="Y570" i="79"/>
  <c r="AL567" i="79"/>
  <c r="AK567" i="79"/>
  <c r="AJ567" i="79"/>
  <c r="AI567" i="79"/>
  <c r="AH567" i="79"/>
  <c r="AG567" i="79"/>
  <c r="AF567" i="79"/>
  <c r="AE567" i="79"/>
  <c r="AD567" i="79"/>
  <c r="AC567" i="79"/>
  <c r="AB567" i="79"/>
  <c r="AA567" i="79"/>
  <c r="Z567" i="79"/>
  <c r="Y567"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Y534" i="79"/>
  <c r="AL531" i="79"/>
  <c r="AK531" i="79"/>
  <c r="AJ531" i="79"/>
  <c r="AI531" i="79"/>
  <c r="AH531" i="79"/>
  <c r="AG531" i="79"/>
  <c r="AF531" i="79"/>
  <c r="AE531" i="79"/>
  <c r="AD531" i="79"/>
  <c r="AC531" i="79"/>
  <c r="AB531" i="79"/>
  <c r="AA531" i="79"/>
  <c r="Z531" i="79"/>
  <c r="AL527" i="79"/>
  <c r="AK527" i="79"/>
  <c r="AJ527" i="79"/>
  <c r="AI527" i="79"/>
  <c r="AH527" i="79"/>
  <c r="AG527" i="79"/>
  <c r="AF527" i="79"/>
  <c r="AE527" i="79"/>
  <c r="AD527" i="79"/>
  <c r="AC527" i="79"/>
  <c r="AB527" i="79"/>
  <c r="AA527" i="79"/>
  <c r="Z527"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Y521" i="79"/>
  <c r="AL517" i="79"/>
  <c r="AK517" i="79"/>
  <c r="AJ517" i="79"/>
  <c r="AI517" i="79"/>
  <c r="AH517" i="79"/>
  <c r="AG517" i="79"/>
  <c r="AF517" i="79"/>
  <c r="AE517" i="79"/>
  <c r="AD517" i="79"/>
  <c r="AC517" i="79"/>
  <c r="AB517"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L502" i="79"/>
  <c r="AK502" i="79"/>
  <c r="AJ502" i="79"/>
  <c r="AI502" i="79"/>
  <c r="AH502" i="79"/>
  <c r="AG502" i="79"/>
  <c r="AF502" i="79"/>
  <c r="AE502" i="79"/>
  <c r="AD502" i="79"/>
  <c r="AC502" i="79"/>
  <c r="AB502" i="79"/>
  <c r="AL499" i="79"/>
  <c r="AK499" i="79"/>
  <c r="AJ499" i="79"/>
  <c r="AI499" i="79"/>
  <c r="AH499" i="79"/>
  <c r="AG499" i="79"/>
  <c r="AF499" i="79"/>
  <c r="AE499" i="79"/>
  <c r="AD499" i="79"/>
  <c r="AC499" i="79"/>
  <c r="AB499" i="79"/>
  <c r="AL495" i="79"/>
  <c r="AK495" i="79"/>
  <c r="AJ495" i="79"/>
  <c r="AI495" i="79"/>
  <c r="AH495" i="79"/>
  <c r="AG495" i="79"/>
  <c r="AF495" i="79"/>
  <c r="AE495" i="79"/>
  <c r="AD495" i="79"/>
  <c r="AC495" i="79"/>
  <c r="AB495" i="79"/>
  <c r="AL491" i="79"/>
  <c r="AK491" i="79"/>
  <c r="AJ491" i="79"/>
  <c r="AI491" i="79"/>
  <c r="AH491" i="79"/>
  <c r="AG491" i="79"/>
  <c r="AF491" i="79"/>
  <c r="AE491" i="79"/>
  <c r="AD491" i="79"/>
  <c r="AC491" i="79"/>
  <c r="AB491" i="79"/>
  <c r="AA491" i="79"/>
  <c r="Z491" i="79"/>
  <c r="AL482" i="79"/>
  <c r="AK482" i="79"/>
  <c r="AJ482" i="79"/>
  <c r="AI482" i="79"/>
  <c r="AH482" i="79"/>
  <c r="AG482" i="79"/>
  <c r="AF482" i="79"/>
  <c r="AE482" i="79"/>
  <c r="AD482" i="79"/>
  <c r="AC482" i="79"/>
  <c r="AB482" i="79"/>
  <c r="AA482" i="79"/>
  <c r="Z482" i="79"/>
  <c r="AL479" i="79"/>
  <c r="AK479" i="79"/>
  <c r="AJ479" i="79"/>
  <c r="AI479" i="79"/>
  <c r="AH479" i="79"/>
  <c r="AG479" i="79"/>
  <c r="AF479" i="79"/>
  <c r="AE479" i="79"/>
  <c r="AD479" i="79"/>
  <c r="AC479" i="79"/>
  <c r="AB479" i="79"/>
  <c r="AA479" i="79"/>
  <c r="Z479" i="79"/>
  <c r="AL476" i="79"/>
  <c r="AK476" i="79"/>
  <c r="AJ476" i="79"/>
  <c r="AI476" i="79"/>
  <c r="AH476" i="79"/>
  <c r="AG476" i="79"/>
  <c r="AF476" i="79"/>
  <c r="AE476" i="79"/>
  <c r="AD476" i="79"/>
  <c r="AC476" i="79"/>
  <c r="AB476" i="79"/>
  <c r="AA476" i="79"/>
  <c r="Z476" i="79"/>
  <c r="AL451" i="79"/>
  <c r="AK451" i="79"/>
  <c r="AJ451" i="79"/>
  <c r="AI451" i="79"/>
  <c r="AH451" i="79"/>
  <c r="AG451" i="79"/>
  <c r="AF451" i="79"/>
  <c r="AE451" i="79"/>
  <c r="AD451" i="79"/>
  <c r="AC451" i="79"/>
  <c r="AB451" i="79"/>
  <c r="AA451" i="79"/>
  <c r="Z451" i="79"/>
  <c r="AL447" i="79"/>
  <c r="AK447" i="79"/>
  <c r="AJ447" i="79"/>
  <c r="AI447" i="79"/>
  <c r="AH447" i="79"/>
  <c r="AG447" i="79"/>
  <c r="AF447" i="79"/>
  <c r="AE447" i="79"/>
  <c r="AD447" i="79"/>
  <c r="AC447" i="79"/>
  <c r="AB447" i="79"/>
  <c r="AA447" i="79"/>
  <c r="Z447" i="79"/>
  <c r="Y447" i="79"/>
  <c r="AL444" i="79"/>
  <c r="AK444" i="79"/>
  <c r="AJ444" i="79"/>
  <c r="AI444" i="79"/>
  <c r="AH444" i="79"/>
  <c r="AG444" i="79"/>
  <c r="AF444" i="79"/>
  <c r="AE444" i="79"/>
  <c r="AD444" i="79"/>
  <c r="AC444" i="79"/>
  <c r="AB444" i="79"/>
  <c r="AA444" i="79"/>
  <c r="Z444" i="79"/>
  <c r="Y444" i="79"/>
  <c r="AL441" i="79"/>
  <c r="AK441" i="79"/>
  <c r="AJ441" i="79"/>
  <c r="AI441" i="79"/>
  <c r="AH441" i="79"/>
  <c r="AG441" i="79"/>
  <c r="AF441" i="79"/>
  <c r="AE441" i="79"/>
  <c r="AD441" i="79"/>
  <c r="AC441" i="79"/>
  <c r="AB441" i="79"/>
  <c r="AA441" i="79"/>
  <c r="Z441" i="79"/>
  <c r="Y441" i="79"/>
  <c r="AL437" i="79"/>
  <c r="AK437" i="79"/>
  <c r="AJ437" i="79"/>
  <c r="AI437" i="79"/>
  <c r="AH437" i="79"/>
  <c r="AG437" i="79"/>
  <c r="AF437" i="79"/>
  <c r="AE437" i="79"/>
  <c r="AD437" i="79"/>
  <c r="AC437" i="79"/>
  <c r="AB437" i="79"/>
  <c r="AA437" i="79"/>
  <c r="Z437" i="79"/>
  <c r="Y437" i="79"/>
  <c r="AL434" i="79"/>
  <c r="AK434" i="79"/>
  <c r="AJ434" i="79"/>
  <c r="AI434" i="79"/>
  <c r="AH434" i="79"/>
  <c r="AG434" i="79"/>
  <c r="AF434" i="79"/>
  <c r="AE434" i="79"/>
  <c r="AD434" i="79"/>
  <c r="AC434" i="79"/>
  <c r="AB434" i="79"/>
  <c r="AA434" i="79"/>
  <c r="Z434" i="79"/>
  <c r="Y434" i="79"/>
  <c r="AL431" i="79"/>
  <c r="AK431" i="79"/>
  <c r="AJ431" i="79"/>
  <c r="AI431" i="79"/>
  <c r="AH431" i="79"/>
  <c r="AG431" i="79"/>
  <c r="AF431" i="79"/>
  <c r="AE431" i="79"/>
  <c r="AD431" i="79"/>
  <c r="AC431" i="79"/>
  <c r="AB431" i="79"/>
  <c r="AA431" i="79"/>
  <c r="Z431" i="79"/>
  <c r="Y431" i="79"/>
  <c r="AL428" i="79"/>
  <c r="AK428" i="79"/>
  <c r="AJ428" i="79"/>
  <c r="AI428" i="79"/>
  <c r="AH428" i="79"/>
  <c r="AG428" i="79"/>
  <c r="AF428" i="79"/>
  <c r="AE428" i="79"/>
  <c r="AD428" i="79"/>
  <c r="AC428" i="79"/>
  <c r="AB428" i="79"/>
  <c r="AA428" i="79"/>
  <c r="Z428" i="79"/>
  <c r="Y428" i="79"/>
  <c r="AL425" i="79"/>
  <c r="AK425" i="79"/>
  <c r="AJ425" i="79"/>
  <c r="AI425" i="79"/>
  <c r="AH425" i="79"/>
  <c r="AG425" i="79"/>
  <c r="AF425" i="79"/>
  <c r="AE425" i="79"/>
  <c r="AD425" i="79"/>
  <c r="AC425" i="79"/>
  <c r="AB425" i="79"/>
  <c r="AA425" i="79"/>
  <c r="Z425" i="79"/>
  <c r="Y425" i="79"/>
  <c r="AL421" i="79"/>
  <c r="AK421" i="79"/>
  <c r="AJ421" i="79"/>
  <c r="AI421" i="79"/>
  <c r="AH421" i="79"/>
  <c r="AG421" i="79"/>
  <c r="AF421" i="79"/>
  <c r="AE421" i="79"/>
  <c r="AD421" i="79"/>
  <c r="AC421" i="79"/>
  <c r="AB421" i="79"/>
  <c r="AA421" i="79"/>
  <c r="Z421" i="79"/>
  <c r="Y421" i="79"/>
  <c r="AL418" i="79"/>
  <c r="AK418" i="79"/>
  <c r="AJ418" i="79"/>
  <c r="AI418" i="79"/>
  <c r="AH418" i="79"/>
  <c r="AG418" i="79"/>
  <c r="AF418" i="79"/>
  <c r="AE418" i="79"/>
  <c r="AD418" i="79"/>
  <c r="AC418" i="79"/>
  <c r="AB418" i="79"/>
  <c r="AA418" i="79"/>
  <c r="Z418" i="79"/>
  <c r="Y418" i="79"/>
  <c r="AL415" i="79"/>
  <c r="AK415" i="79"/>
  <c r="AJ415" i="79"/>
  <c r="AI415" i="79"/>
  <c r="AH415" i="79"/>
  <c r="AG415" i="79"/>
  <c r="AF415" i="79"/>
  <c r="AE415" i="79"/>
  <c r="AD415" i="79"/>
  <c r="AC415" i="79"/>
  <c r="AB415" i="79"/>
  <c r="AA415" i="79"/>
  <c r="Z415" i="79"/>
  <c r="Y415" i="79"/>
  <c r="AL412" i="79"/>
  <c r="AK412" i="79"/>
  <c r="AJ412" i="79"/>
  <c r="AI412" i="79"/>
  <c r="AH412" i="79"/>
  <c r="AG412" i="79"/>
  <c r="AF412" i="79"/>
  <c r="AE412" i="79"/>
  <c r="AD412" i="79"/>
  <c r="AC412" i="79"/>
  <c r="AB412" i="79"/>
  <c r="AA412" i="79"/>
  <c r="Z412" i="79"/>
  <c r="Y412" i="79"/>
  <c r="AL409" i="79"/>
  <c r="AK409" i="79"/>
  <c r="AJ409" i="79"/>
  <c r="AI409" i="79"/>
  <c r="AH409" i="79"/>
  <c r="AG409" i="79"/>
  <c r="AF409" i="79"/>
  <c r="AE409" i="79"/>
  <c r="AD409" i="79"/>
  <c r="AC409" i="79"/>
  <c r="AB409" i="79"/>
  <c r="AA409" i="79"/>
  <c r="Z409" i="79"/>
  <c r="Y409" i="79"/>
  <c r="AL380" i="79"/>
  <c r="AK380" i="79"/>
  <c r="AJ380" i="79"/>
  <c r="AI380" i="79"/>
  <c r="AH380" i="79"/>
  <c r="AG380" i="79"/>
  <c r="AF380" i="79"/>
  <c r="AE380" i="79"/>
  <c r="AD380" i="79"/>
  <c r="AC380" i="79"/>
  <c r="AB380" i="79"/>
  <c r="AA380" i="79"/>
  <c r="Z380" i="79"/>
  <c r="AL377" i="79"/>
  <c r="AK377" i="79"/>
  <c r="AJ377" i="79"/>
  <c r="AI377" i="79"/>
  <c r="AH377" i="79"/>
  <c r="AG377" i="79"/>
  <c r="AF377" i="79"/>
  <c r="AE377" i="79"/>
  <c r="AD377" i="79"/>
  <c r="AC377" i="79"/>
  <c r="AB377" i="79"/>
  <c r="AA377" i="79"/>
  <c r="Z377" i="79"/>
  <c r="Y377" i="79"/>
  <c r="AL374" i="79"/>
  <c r="AK374" i="79"/>
  <c r="AJ374" i="79"/>
  <c r="AI374" i="79"/>
  <c r="AH374" i="79"/>
  <c r="AG374" i="79"/>
  <c r="AF374" i="79"/>
  <c r="AE374" i="79"/>
  <c r="AD374" i="79"/>
  <c r="AC374" i="79"/>
  <c r="AB374" i="79"/>
  <c r="AA374" i="79"/>
  <c r="Z374" i="79"/>
  <c r="AL371" i="79"/>
  <c r="AK371" i="79"/>
  <c r="AJ371" i="79"/>
  <c r="AI371" i="79"/>
  <c r="AH371" i="79"/>
  <c r="AG371" i="79"/>
  <c r="AF371" i="79"/>
  <c r="AE371" i="79"/>
  <c r="AD371" i="79"/>
  <c r="AC371" i="79"/>
  <c r="AB371" i="79"/>
  <c r="AA371" i="79"/>
  <c r="Z371" i="79"/>
  <c r="Y371" i="79"/>
  <c r="AL368" i="79"/>
  <c r="AK368" i="79"/>
  <c r="AJ368" i="79"/>
  <c r="AI368" i="79"/>
  <c r="AH368" i="79"/>
  <c r="AG368" i="79"/>
  <c r="AF368" i="79"/>
  <c r="AE368" i="79"/>
  <c r="AD368" i="79"/>
  <c r="AC368" i="79"/>
  <c r="AB368" i="79"/>
  <c r="AA368" i="79"/>
  <c r="Z368" i="79"/>
  <c r="Y368" i="79"/>
  <c r="AL365" i="79"/>
  <c r="AK365" i="79"/>
  <c r="AJ365" i="79"/>
  <c r="AI365" i="79"/>
  <c r="AH365" i="79"/>
  <c r="AG365" i="79"/>
  <c r="AF365" i="79"/>
  <c r="AE365" i="79"/>
  <c r="AD365" i="79"/>
  <c r="AC365" i="79"/>
  <c r="AB365" i="79"/>
  <c r="AA365" i="79"/>
  <c r="Z365" i="79"/>
  <c r="Y365" i="79"/>
  <c r="AL362" i="79"/>
  <c r="AK362" i="79"/>
  <c r="AJ362" i="79"/>
  <c r="AI362" i="79"/>
  <c r="AH362" i="79"/>
  <c r="AG362" i="79"/>
  <c r="AF362" i="79"/>
  <c r="AE362" i="79"/>
  <c r="AD362" i="79"/>
  <c r="AC362" i="79"/>
  <c r="AB362" i="79"/>
  <c r="AA362" i="79"/>
  <c r="Z362" i="79"/>
  <c r="Y362" i="79"/>
  <c r="AL359" i="79"/>
  <c r="AK359" i="79"/>
  <c r="AJ359" i="79"/>
  <c r="AI359" i="79"/>
  <c r="AH359" i="79"/>
  <c r="AG359" i="79"/>
  <c r="AF359" i="79"/>
  <c r="AE359" i="79"/>
  <c r="AD359" i="79"/>
  <c r="AC359" i="79"/>
  <c r="AB359" i="79"/>
  <c r="AA359" i="79"/>
  <c r="Z359" i="79"/>
  <c r="Y359" i="79"/>
  <c r="AL356" i="79"/>
  <c r="AK356" i="79"/>
  <c r="AJ356" i="79"/>
  <c r="AI356" i="79"/>
  <c r="AH356" i="79"/>
  <c r="AG356" i="79"/>
  <c r="AF356" i="79"/>
  <c r="AE356" i="79"/>
  <c r="AD356" i="79"/>
  <c r="AC356" i="79"/>
  <c r="AB356" i="79"/>
  <c r="AA356" i="79"/>
  <c r="Z356" i="79"/>
  <c r="Y356" i="79"/>
  <c r="AL353" i="79"/>
  <c r="AK353" i="79"/>
  <c r="AJ353" i="79"/>
  <c r="AI353" i="79"/>
  <c r="AH353" i="79"/>
  <c r="AG353" i="79"/>
  <c r="AF353" i="79"/>
  <c r="AE353" i="79"/>
  <c r="AD353" i="79"/>
  <c r="AC353" i="79"/>
  <c r="AB353" i="79"/>
  <c r="AA353" i="79"/>
  <c r="Z353" i="79"/>
  <c r="Y353" i="79"/>
  <c r="AL350" i="79"/>
  <c r="AK350" i="79"/>
  <c r="AJ350" i="79"/>
  <c r="AI350" i="79"/>
  <c r="AH350" i="79"/>
  <c r="AG350" i="79"/>
  <c r="AF350" i="79"/>
  <c r="AE350" i="79"/>
  <c r="AD350" i="79"/>
  <c r="AC350" i="79"/>
  <c r="AB350" i="79"/>
  <c r="AA350" i="79"/>
  <c r="Z350" i="79"/>
  <c r="Y350" i="79"/>
  <c r="AL347" i="79"/>
  <c r="AK347" i="79"/>
  <c r="AJ347" i="79"/>
  <c r="AI347" i="79"/>
  <c r="AH347" i="79"/>
  <c r="AG347" i="79"/>
  <c r="AF347" i="79"/>
  <c r="AE347" i="79"/>
  <c r="AD347" i="79"/>
  <c r="AC347" i="79"/>
  <c r="AB347" i="79"/>
  <c r="AA347" i="79"/>
  <c r="Z347" i="79"/>
  <c r="Y347" i="79"/>
  <c r="AL344" i="79"/>
  <c r="AK344" i="79"/>
  <c r="AJ344" i="79"/>
  <c r="AI344" i="79"/>
  <c r="AH344" i="79"/>
  <c r="AG344" i="79"/>
  <c r="AF344" i="79"/>
  <c r="AE344" i="79"/>
  <c r="AD344" i="79"/>
  <c r="AC344" i="79"/>
  <c r="AB344" i="79"/>
  <c r="AA344" i="79"/>
  <c r="Z344" i="79"/>
  <c r="Y344" i="79"/>
  <c r="AL341" i="79"/>
  <c r="AK341" i="79"/>
  <c r="AJ341" i="79"/>
  <c r="AI341" i="79"/>
  <c r="AH341" i="79"/>
  <c r="AG341" i="79"/>
  <c r="AF341" i="79"/>
  <c r="AE341" i="79"/>
  <c r="AD341" i="79"/>
  <c r="AC341" i="79"/>
  <c r="AB341" i="79"/>
  <c r="AA341" i="79"/>
  <c r="Z341" i="79"/>
  <c r="Y341" i="79"/>
  <c r="AL337" i="79"/>
  <c r="AK337" i="79"/>
  <c r="AJ337" i="79"/>
  <c r="AI337" i="79"/>
  <c r="AH337" i="79"/>
  <c r="AG337" i="79"/>
  <c r="AF337" i="79"/>
  <c r="AE337" i="79"/>
  <c r="AD337" i="79"/>
  <c r="AC337" i="79"/>
  <c r="AB337" i="79"/>
  <c r="AA337" i="79"/>
  <c r="Z337"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7" i="79"/>
  <c r="AK327" i="79"/>
  <c r="AJ327" i="79"/>
  <c r="AI327" i="79"/>
  <c r="AH327" i="79"/>
  <c r="AG327" i="79"/>
  <c r="AF327" i="79"/>
  <c r="AE327" i="79"/>
  <c r="AD327" i="79"/>
  <c r="AC327" i="79"/>
  <c r="AB327" i="79"/>
  <c r="AL324" i="79"/>
  <c r="AK324" i="79"/>
  <c r="AJ324" i="79"/>
  <c r="AI324" i="79"/>
  <c r="AH324" i="79"/>
  <c r="AG324" i="79"/>
  <c r="AF324" i="79"/>
  <c r="AE324" i="79"/>
  <c r="AD324" i="79"/>
  <c r="AC324" i="79"/>
  <c r="AB324" i="79"/>
  <c r="AA324" i="79"/>
  <c r="Z324" i="79"/>
  <c r="Y324" i="79"/>
  <c r="AL321" i="79"/>
  <c r="AK321" i="79"/>
  <c r="AJ321" i="79"/>
  <c r="AI321" i="79"/>
  <c r="AH321" i="79"/>
  <c r="AG321" i="79"/>
  <c r="AF321" i="79"/>
  <c r="AE321" i="79"/>
  <c r="AD321" i="79"/>
  <c r="AC321" i="79"/>
  <c r="AB321" i="79"/>
  <c r="AL318" i="79"/>
  <c r="AK318" i="79"/>
  <c r="AJ318" i="79"/>
  <c r="AI318" i="79"/>
  <c r="AH318" i="79"/>
  <c r="AG318" i="79"/>
  <c r="AF318" i="79"/>
  <c r="AE318" i="79"/>
  <c r="AD318" i="79"/>
  <c r="AC318" i="79"/>
  <c r="AB318" i="79"/>
  <c r="AA318" i="79"/>
  <c r="Z318" i="79"/>
  <c r="Y318" i="79"/>
  <c r="AL315" i="79"/>
  <c r="AK315" i="79"/>
  <c r="AJ315" i="79"/>
  <c r="AI315" i="79"/>
  <c r="AH315" i="79"/>
  <c r="AG315" i="79"/>
  <c r="AF315" i="79"/>
  <c r="AE315" i="79"/>
  <c r="AD315" i="79"/>
  <c r="AC315" i="79"/>
  <c r="AB315" i="79"/>
  <c r="AL312" i="79"/>
  <c r="AK312" i="79"/>
  <c r="AJ312" i="79"/>
  <c r="AI312" i="79"/>
  <c r="AH312" i="79"/>
  <c r="AG312" i="79"/>
  <c r="AF312" i="79"/>
  <c r="AE312" i="79"/>
  <c r="AD312" i="79"/>
  <c r="AC312" i="79"/>
  <c r="AB312" i="79"/>
  <c r="AA312" i="79"/>
  <c r="Z312" i="79"/>
  <c r="Y312" i="79"/>
  <c r="AL309" i="79"/>
  <c r="AK309" i="79"/>
  <c r="AJ309" i="79"/>
  <c r="AI309" i="79"/>
  <c r="AH309" i="79"/>
  <c r="AG309" i="79"/>
  <c r="AF309" i="79"/>
  <c r="AE309" i="79"/>
  <c r="AD309" i="79"/>
  <c r="AC309" i="79"/>
  <c r="AB309" i="79"/>
  <c r="AL305" i="79"/>
  <c r="AK305" i="79"/>
  <c r="AJ305" i="79"/>
  <c r="AI305" i="79"/>
  <c r="AH305" i="79"/>
  <c r="AG305" i="79"/>
  <c r="AF305" i="79"/>
  <c r="AE305" i="79"/>
  <c r="AD305" i="79"/>
  <c r="AC305" i="79"/>
  <c r="AB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AL292" i="79"/>
  <c r="AK292" i="79"/>
  <c r="AJ292" i="79"/>
  <c r="AI292" i="79"/>
  <c r="AH292" i="79"/>
  <c r="AG292" i="79"/>
  <c r="AF292" i="79"/>
  <c r="AE292" i="79"/>
  <c r="AD292" i="79"/>
  <c r="AC292" i="79"/>
  <c r="AB292" i="79"/>
  <c r="AA292" i="79"/>
  <c r="Z292" i="79"/>
  <c r="AL267" i="79"/>
  <c r="AK267" i="79"/>
  <c r="AJ267" i="79"/>
  <c r="AI267" i="79"/>
  <c r="AH267" i="79"/>
  <c r="AG267" i="79"/>
  <c r="AF267" i="79"/>
  <c r="AE267" i="79"/>
  <c r="AD267" i="79"/>
  <c r="AC267" i="79"/>
  <c r="AB267" i="79"/>
  <c r="AA267" i="79"/>
  <c r="Z267" i="79"/>
  <c r="AL263" i="79"/>
  <c r="AK263" i="79"/>
  <c r="AJ263" i="79"/>
  <c r="AI263" i="79"/>
  <c r="AH263" i="79"/>
  <c r="AG263" i="79"/>
  <c r="AF263" i="79"/>
  <c r="AE263" i="79"/>
  <c r="AD263" i="79"/>
  <c r="AC263" i="79"/>
  <c r="AB263" i="79"/>
  <c r="AA263" i="79"/>
  <c r="Z263" i="79"/>
  <c r="Y263"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3" i="79"/>
  <c r="AK253" i="79"/>
  <c r="AJ253" i="79"/>
  <c r="AI253" i="79"/>
  <c r="AH253" i="79"/>
  <c r="AG253" i="79"/>
  <c r="AF253" i="79"/>
  <c r="AE253" i="79"/>
  <c r="AD253" i="79"/>
  <c r="AC253" i="79"/>
  <c r="AB253" i="79"/>
  <c r="AA253" i="79"/>
  <c r="Z253" i="79"/>
  <c r="Y253"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7" i="79"/>
  <c r="AK237" i="79"/>
  <c r="AJ237" i="79"/>
  <c r="AI237" i="79"/>
  <c r="AH237" i="79"/>
  <c r="AG237" i="79"/>
  <c r="AF237" i="79"/>
  <c r="AE237" i="79"/>
  <c r="AD237" i="79"/>
  <c r="AC237" i="79"/>
  <c r="AB237" i="79"/>
  <c r="AA237" i="79"/>
  <c r="Z237" i="79"/>
  <c r="AL234" i="79"/>
  <c r="AK234" i="79"/>
  <c r="AJ234" i="79"/>
  <c r="AI234" i="79"/>
  <c r="AH234" i="79"/>
  <c r="AG234" i="79"/>
  <c r="AF234" i="79"/>
  <c r="AE234" i="79"/>
  <c r="AD234" i="79"/>
  <c r="AC234" i="79"/>
  <c r="AB234" i="79"/>
  <c r="AA234" i="79"/>
  <c r="Z234" i="79"/>
  <c r="Y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AL225" i="79"/>
  <c r="AK225" i="79"/>
  <c r="AJ225" i="79"/>
  <c r="AI225" i="79"/>
  <c r="AH225" i="79"/>
  <c r="AG225" i="79"/>
  <c r="AF225" i="79"/>
  <c r="AE225" i="79"/>
  <c r="AD225" i="79"/>
  <c r="AC225" i="79"/>
  <c r="AB225" i="79"/>
  <c r="AA225" i="79"/>
  <c r="Z225" i="79"/>
  <c r="AL196" i="79"/>
  <c r="AK196" i="79"/>
  <c r="AJ196" i="79"/>
  <c r="AI196" i="79"/>
  <c r="AH196" i="79"/>
  <c r="AG196" i="79"/>
  <c r="AF196" i="79"/>
  <c r="AE196" i="79"/>
  <c r="AD196" i="79"/>
  <c r="AC196" i="79"/>
  <c r="AB196" i="79"/>
  <c r="AA196" i="79"/>
  <c r="Z196" i="79"/>
  <c r="Y196"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AL153" i="79"/>
  <c r="AK153" i="79"/>
  <c r="AJ153" i="79"/>
  <c r="AI153" i="79"/>
  <c r="AH153" i="79"/>
  <c r="AG153" i="79"/>
  <c r="AF153" i="79"/>
  <c r="AE153" i="79"/>
  <c r="AD153" i="79"/>
  <c r="AC153" i="79"/>
  <c r="AB153" i="79"/>
  <c r="AA153" i="79"/>
  <c r="Z153" i="79"/>
  <c r="Y153"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3" i="79"/>
  <c r="AK143" i="79"/>
  <c r="AJ143" i="79"/>
  <c r="AI143" i="79"/>
  <c r="AH143" i="79"/>
  <c r="AG143" i="79"/>
  <c r="AF143" i="79"/>
  <c r="AE143" i="79"/>
  <c r="AD143" i="79"/>
  <c r="AC143" i="79"/>
  <c r="AB143" i="79"/>
  <c r="AA143" i="79"/>
  <c r="Z143" i="79"/>
  <c r="Y143"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L120" i="79"/>
  <c r="AK120" i="79"/>
  <c r="AJ120" i="79"/>
  <c r="AI120" i="79"/>
  <c r="AH120" i="79"/>
  <c r="AG120" i="79"/>
  <c r="AF120" i="79"/>
  <c r="AE120" i="79"/>
  <c r="AD120" i="79"/>
  <c r="AC120" i="79"/>
  <c r="AB120" i="79"/>
  <c r="AL116" i="79"/>
  <c r="AK116" i="79"/>
  <c r="AJ116" i="79"/>
  <c r="AI116" i="79"/>
  <c r="AH116" i="79"/>
  <c r="AG116" i="79"/>
  <c r="AF116" i="79"/>
  <c r="AE116" i="79"/>
  <c r="AD116" i="79"/>
  <c r="AC116" i="79"/>
  <c r="AB116" i="79"/>
  <c r="AA116" i="79"/>
  <c r="Z116" i="79"/>
  <c r="Y116" i="79"/>
  <c r="AL113" i="79"/>
  <c r="AK113" i="79"/>
  <c r="AJ113" i="79"/>
  <c r="AI113" i="79"/>
  <c r="AH113" i="79"/>
  <c r="AG113" i="79"/>
  <c r="AF113" i="79"/>
  <c r="AE113" i="79"/>
  <c r="AD113" i="79"/>
  <c r="AC113" i="79"/>
  <c r="AB113" i="79"/>
  <c r="AA113" i="79"/>
  <c r="Z113" i="79"/>
  <c r="Y113" i="79"/>
  <c r="AL110" i="79"/>
  <c r="AK110" i="79"/>
  <c r="AJ110" i="79"/>
  <c r="AI110" i="79"/>
  <c r="AH110" i="79"/>
  <c r="AG110" i="79"/>
  <c r="AF110" i="79"/>
  <c r="AE110" i="79"/>
  <c r="AD110" i="79"/>
  <c r="AC110" i="79"/>
  <c r="AB110" i="79"/>
  <c r="AA110" i="79"/>
  <c r="Z110" i="79"/>
  <c r="Y110" i="79"/>
  <c r="AL107" i="79"/>
  <c r="AK107" i="79"/>
  <c r="AJ107" i="79"/>
  <c r="AI107" i="79"/>
  <c r="AH107" i="79"/>
  <c r="AG107" i="79"/>
  <c r="AF107" i="79"/>
  <c r="AE107" i="79"/>
  <c r="AD107" i="79"/>
  <c r="AC107" i="79"/>
  <c r="AB107" i="79"/>
  <c r="AL102" i="79"/>
  <c r="AK102" i="79"/>
  <c r="AJ102" i="79"/>
  <c r="AI102" i="79"/>
  <c r="AH102" i="79"/>
  <c r="AG102" i="79"/>
  <c r="AF102" i="79"/>
  <c r="AE102" i="79"/>
  <c r="AD102" i="79"/>
  <c r="AC102" i="79"/>
  <c r="AB102" i="79"/>
  <c r="AA102" i="79"/>
  <c r="Z102" i="79"/>
  <c r="Y102" i="79"/>
  <c r="AL96" i="79"/>
  <c r="AK96" i="79"/>
  <c r="AJ96" i="79"/>
  <c r="AI96" i="79"/>
  <c r="AH96" i="79"/>
  <c r="AG96" i="79"/>
  <c r="AF96" i="79"/>
  <c r="AE96" i="79"/>
  <c r="AD96" i="79"/>
  <c r="AC96" i="79"/>
  <c r="AB96" i="79"/>
  <c r="AA96" i="79"/>
  <c r="Z96" i="79"/>
  <c r="Y96" i="79"/>
  <c r="AL82" i="79"/>
  <c r="AK82" i="79"/>
  <c r="AJ82" i="79"/>
  <c r="AI82" i="79"/>
  <c r="AH82" i="79"/>
  <c r="AG82" i="79"/>
  <c r="AF82" i="79"/>
  <c r="AE82" i="79"/>
  <c r="AC82" i="79"/>
  <c r="AB82" i="79"/>
  <c r="AA82" i="79"/>
  <c r="Z82" i="79"/>
  <c r="AL75" i="79"/>
  <c r="AK75" i="79"/>
  <c r="AJ75" i="79"/>
  <c r="AI75" i="79"/>
  <c r="AH75" i="79"/>
  <c r="AG75" i="79"/>
  <c r="AF75" i="79"/>
  <c r="AE75" i="79"/>
  <c r="AD75" i="79"/>
  <c r="AC75" i="79"/>
  <c r="AB75" i="79"/>
  <c r="AA75" i="79"/>
  <c r="Z75" i="79"/>
  <c r="Y75" i="79"/>
  <c r="AL72" i="79"/>
  <c r="AK72" i="79"/>
  <c r="AJ72" i="79"/>
  <c r="AI72" i="79"/>
  <c r="AH72" i="79"/>
  <c r="AG72" i="79"/>
  <c r="AF72" i="79"/>
  <c r="AE72" i="79"/>
  <c r="AD72" i="79"/>
  <c r="AC72" i="79"/>
  <c r="AB72" i="79"/>
  <c r="AL68" i="79"/>
  <c r="AK68" i="79"/>
  <c r="AJ68" i="79"/>
  <c r="AI68" i="79"/>
  <c r="AH68" i="79"/>
  <c r="AG68" i="79"/>
  <c r="AF68" i="79"/>
  <c r="AE68" i="79"/>
  <c r="AD68" i="79"/>
  <c r="AC68" i="79"/>
  <c r="AB68" i="79"/>
  <c r="AL65" i="79"/>
  <c r="AK65" i="79"/>
  <c r="AJ65" i="79"/>
  <c r="AI65" i="79"/>
  <c r="AH65" i="79"/>
  <c r="AG65" i="79"/>
  <c r="AF65" i="79"/>
  <c r="AE65" i="79"/>
  <c r="AD65" i="79"/>
  <c r="AC65" i="79"/>
  <c r="AB65" i="79"/>
  <c r="AL62" i="79"/>
  <c r="AK62" i="79"/>
  <c r="AJ62" i="79"/>
  <c r="AI62" i="79"/>
  <c r="AH62" i="79"/>
  <c r="AG62" i="79"/>
  <c r="AF62" i="79"/>
  <c r="AE62" i="79"/>
  <c r="AD62" i="79"/>
  <c r="AC62" i="79"/>
  <c r="AB62" i="79"/>
  <c r="AA62" i="79"/>
  <c r="AL59" i="79"/>
  <c r="AK59" i="79"/>
  <c r="AJ59" i="79"/>
  <c r="AI59" i="79"/>
  <c r="AH59" i="79"/>
  <c r="AG59" i="79"/>
  <c r="AF59" i="79"/>
  <c r="AE59" i="79"/>
  <c r="AD59" i="79"/>
  <c r="AC59" i="79"/>
  <c r="AB59" i="79"/>
  <c r="AL55" i="79"/>
  <c r="AK55" i="79"/>
  <c r="AJ55" i="79"/>
  <c r="AI55" i="79"/>
  <c r="AH55" i="79"/>
  <c r="AG55" i="79"/>
  <c r="AF55" i="79"/>
  <c r="AE55" i="79"/>
  <c r="AD55" i="79"/>
  <c r="AC55" i="79"/>
  <c r="AB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AL42" i="79"/>
  <c r="AK42" i="79"/>
  <c r="AJ42" i="79"/>
  <c r="AI42" i="79"/>
  <c r="AH42" i="79"/>
  <c r="AG42" i="79"/>
  <c r="AF42" i="79"/>
  <c r="AE42" i="79"/>
  <c r="AD42" i="79"/>
  <c r="AC42" i="79"/>
  <c r="AB42" i="79"/>
  <c r="AA42" i="79"/>
  <c r="Z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AL418" i="46"/>
  <c r="AK418" i="46"/>
  <c r="AJ418" i="46"/>
  <c r="AI418" i="46"/>
  <c r="AH418" i="46"/>
  <c r="AG418" i="46"/>
  <c r="AF418" i="46"/>
  <c r="AE418" i="46"/>
  <c r="AD418" i="46"/>
  <c r="AC418" i="46"/>
  <c r="AB418" i="46"/>
  <c r="AA418" i="46"/>
  <c r="Z418" i="46"/>
  <c r="AL415" i="46"/>
  <c r="AK415" i="46"/>
  <c r="AJ415" i="46"/>
  <c r="AI415" i="46"/>
  <c r="AH415" i="46"/>
  <c r="AG415" i="46"/>
  <c r="AF415" i="46"/>
  <c r="AE415" i="46"/>
  <c r="AD415" i="46"/>
  <c r="AC415" i="46"/>
  <c r="AB415" i="46"/>
  <c r="AA415" i="46"/>
  <c r="Z415" i="46"/>
  <c r="AL412" i="46"/>
  <c r="AK412" i="46"/>
  <c r="AJ412" i="46"/>
  <c r="AI412" i="46"/>
  <c r="AH412" i="46"/>
  <c r="AG412" i="46"/>
  <c r="AF412" i="46"/>
  <c r="AE412" i="46"/>
  <c r="AD412" i="46"/>
  <c r="AC412" i="46"/>
  <c r="AB412" i="46"/>
  <c r="AA412" i="46"/>
  <c r="Z412" i="46"/>
  <c r="AL409" i="46"/>
  <c r="AK409" i="46"/>
  <c r="AJ409" i="46"/>
  <c r="AI409" i="46"/>
  <c r="AH409" i="46"/>
  <c r="AG409" i="46"/>
  <c r="AF409" i="46"/>
  <c r="AE409" i="46"/>
  <c r="AD409" i="46"/>
  <c r="AC409" i="46"/>
  <c r="AB409" i="46"/>
  <c r="AA409" i="46"/>
  <c r="Z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A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AL289" i="46"/>
  <c r="AK289" i="46"/>
  <c r="AJ289" i="46"/>
  <c r="AI289" i="46"/>
  <c r="AH289" i="46"/>
  <c r="AG289" i="46"/>
  <c r="AF289" i="46"/>
  <c r="AE289" i="46"/>
  <c r="AD289" i="46"/>
  <c r="AC289" i="46"/>
  <c r="AB289" i="46"/>
  <c r="AA289" i="46"/>
  <c r="Z289" i="46"/>
  <c r="AL286" i="46"/>
  <c r="AK286" i="46"/>
  <c r="AJ286" i="46"/>
  <c r="AI286" i="46"/>
  <c r="AH286" i="46"/>
  <c r="AG286" i="46"/>
  <c r="AF286" i="46"/>
  <c r="AE286" i="46"/>
  <c r="AD286" i="46"/>
  <c r="AC286" i="46"/>
  <c r="AB286" i="46"/>
  <c r="AA286" i="46"/>
  <c r="Z286" i="46"/>
  <c r="AL283" i="46"/>
  <c r="AK283" i="46"/>
  <c r="AJ283" i="46"/>
  <c r="AI283" i="46"/>
  <c r="AH283" i="46"/>
  <c r="AG283" i="46"/>
  <c r="AF283" i="46"/>
  <c r="AE283" i="46"/>
  <c r="AD283" i="46"/>
  <c r="AC283" i="46"/>
  <c r="AB283" i="46"/>
  <c r="AA283" i="46"/>
  <c r="Z283" i="46"/>
  <c r="AL280" i="46"/>
  <c r="AK280" i="46"/>
  <c r="AJ280" i="46"/>
  <c r="AI280" i="46"/>
  <c r="AH280" i="46"/>
  <c r="AG280" i="46"/>
  <c r="AF280" i="46"/>
  <c r="AE280" i="46"/>
  <c r="AD280" i="46"/>
  <c r="AC280" i="46"/>
  <c r="AB280" i="46"/>
  <c r="AA280" i="46"/>
  <c r="Z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AL160" i="46"/>
  <c r="AK160" i="46"/>
  <c r="AJ160" i="46"/>
  <c r="AI160" i="46"/>
  <c r="AH160" i="46"/>
  <c r="AG160" i="46"/>
  <c r="AF160" i="46"/>
  <c r="AE160" i="46"/>
  <c r="AD160" i="46"/>
  <c r="AC160" i="46"/>
  <c r="AB160" i="46"/>
  <c r="AA160" i="46"/>
  <c r="Z160" i="46"/>
  <c r="AL157" i="46"/>
  <c r="AK157" i="46"/>
  <c r="AJ157" i="46"/>
  <c r="AI157" i="46"/>
  <c r="AH157" i="46"/>
  <c r="AG157" i="46"/>
  <c r="AF157" i="46"/>
  <c r="AE157" i="46"/>
  <c r="AD157" i="46"/>
  <c r="AC157" i="46"/>
  <c r="AB157" i="46"/>
  <c r="AA157" i="46"/>
  <c r="Z157" i="46"/>
  <c r="AL154" i="46"/>
  <c r="AK154" i="46"/>
  <c r="AJ154" i="46"/>
  <c r="AI154" i="46"/>
  <c r="AH154" i="46"/>
  <c r="AG154" i="46"/>
  <c r="AF154" i="46"/>
  <c r="AE154" i="46"/>
  <c r="AD154" i="46"/>
  <c r="AC154" i="46"/>
  <c r="AB154" i="46"/>
  <c r="AA154" i="46"/>
  <c r="Z154" i="46"/>
  <c r="AL151" i="46"/>
  <c r="AK151" i="46"/>
  <c r="AJ151" i="46"/>
  <c r="AI151" i="46"/>
  <c r="AH151" i="46"/>
  <c r="AG151" i="46"/>
  <c r="AF151" i="46"/>
  <c r="AE151" i="46"/>
  <c r="AD151" i="46"/>
  <c r="AC151" i="46"/>
  <c r="AB151" i="46"/>
  <c r="AA151" i="46"/>
  <c r="Z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Z587" i="79" l="1"/>
  <c r="Y772" i="79"/>
  <c r="Y956" i="79"/>
  <c r="Y268" i="46"/>
  <c r="Y265" i="46"/>
  <c r="Y526" i="46"/>
  <c r="Y395" i="46"/>
  <c r="Y135" i="46"/>
  <c r="E3" i="80"/>
  <c r="E2" i="80"/>
  <c r="P52" i="43" l="1"/>
  <c r="O52" i="43"/>
  <c r="N52" i="43"/>
  <c r="M52" i="43"/>
  <c r="L52" i="43"/>
  <c r="K52" i="43"/>
  <c r="J52" i="43"/>
  <c r="I52" i="43"/>
  <c r="E52" i="43"/>
  <c r="D52" i="43"/>
  <c r="Z23" i="46" l="1"/>
  <c r="AA23" i="46"/>
  <c r="AB23" i="46"/>
  <c r="AC23" i="46"/>
  <c r="AD23" i="46"/>
  <c r="AE23" i="46"/>
  <c r="AF23" i="46"/>
  <c r="AG23" i="46"/>
  <c r="AH23" i="46"/>
  <c r="AI23" i="46"/>
  <c r="AJ23" i="46"/>
  <c r="AK23" i="46"/>
  <c r="AL23" i="46"/>
  <c r="Z138" i="46" l="1"/>
  <c r="Z140" i="46"/>
  <c r="Z142" i="46"/>
  <c r="Z139" i="46"/>
  <c r="Z141" i="46"/>
  <c r="Z143" i="46"/>
  <c r="Y773" i="79"/>
  <c r="Y589" i="79"/>
  <c r="Y587" i="79"/>
  <c r="Y588" i="79"/>
  <c r="Y396" i="79"/>
  <c r="Y399" i="79"/>
  <c r="Y398" i="79"/>
  <c r="Y397" i="79"/>
  <c r="Z398" i="79"/>
  <c r="Z396" i="79"/>
  <c r="Z397"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62" i="79" l="1"/>
  <c r="AM779" i="79"/>
  <c r="AM595" i="79"/>
  <c r="AM405" i="79"/>
  <c r="AM221"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11" i="79" s="1"/>
  <c r="AF36" i="79"/>
  <c r="AJ222" i="79"/>
  <c r="AF222" i="79"/>
  <c r="AJ406" i="79"/>
  <c r="AF406" i="79"/>
  <c r="AJ596" i="79"/>
  <c r="AF596" i="79"/>
  <c r="AJ780" i="79"/>
  <c r="AF780" i="79"/>
  <c r="AJ963" i="79"/>
  <c r="AF963" i="79"/>
  <c r="K14" i="44"/>
  <c r="K18" i="44" s="1"/>
  <c r="O14" i="44"/>
  <c r="O18" i="44" s="1"/>
  <c r="O29" i="44"/>
  <c r="O33" i="44" s="1"/>
  <c r="O43" i="44"/>
  <c r="C95" i="45" s="1"/>
  <c r="AF21" i="46"/>
  <c r="AI149" i="46"/>
  <c r="AI278" i="46"/>
  <c r="AI407" i="46"/>
  <c r="AI36" i="79"/>
  <c r="AI222" i="79"/>
  <c r="AI406" i="79"/>
  <c r="AI596" i="79"/>
  <c r="AI780" i="79"/>
  <c r="AI963" i="79"/>
  <c r="M43" i="44"/>
  <c r="AL21" i="46"/>
  <c r="AL149" i="46"/>
  <c r="AH149" i="46"/>
  <c r="AL278" i="46"/>
  <c r="AH278" i="46"/>
  <c r="AL407" i="46"/>
  <c r="AH407" i="46"/>
  <c r="AL36" i="79"/>
  <c r="AH36" i="79"/>
  <c r="AL222" i="79"/>
  <c r="AH222" i="79"/>
  <c r="AL406" i="79"/>
  <c r="AH406" i="79"/>
  <c r="AL596" i="79"/>
  <c r="AH596" i="79"/>
  <c r="AL780" i="79"/>
  <c r="AH780" i="79"/>
  <c r="AL963" i="79"/>
  <c r="AH963" i="79"/>
  <c r="N29" i="44"/>
  <c r="N33" i="44" s="1"/>
  <c r="K43" i="44"/>
  <c r="K53" i="44" s="1"/>
  <c r="AH21" i="46"/>
  <c r="AK21" i="46"/>
  <c r="AK149" i="46"/>
  <c r="AG149" i="46"/>
  <c r="AK278" i="46"/>
  <c r="AG278" i="46"/>
  <c r="AK407" i="46"/>
  <c r="AG407" i="46"/>
  <c r="AK36" i="79"/>
  <c r="AG36" i="79"/>
  <c r="AK222" i="79"/>
  <c r="AG222" i="79"/>
  <c r="AK406" i="79"/>
  <c r="AG406" i="79"/>
  <c r="AK596" i="79"/>
  <c r="AG596" i="79"/>
  <c r="AK780" i="79"/>
  <c r="AG780" i="79"/>
  <c r="AK963" i="79"/>
  <c r="AK1122" i="79" s="1"/>
  <c r="AG963" i="79"/>
  <c r="K122" i="45"/>
  <c r="AK405" i="79"/>
  <c r="AJ20" i="46"/>
  <c r="AG595" i="79"/>
  <c r="AG148" i="46"/>
  <c r="AK406" i="46"/>
  <c r="AF779" i="79"/>
  <c r="AG35" i="79"/>
  <c r="L13" i="44"/>
  <c r="P13" i="44"/>
  <c r="S14" i="47"/>
  <c r="AF148" i="46"/>
  <c r="AK277" i="46"/>
  <c r="AG406" i="46"/>
  <c r="AF35" i="79"/>
  <c r="AI405" i="79"/>
  <c r="AK779" i="79"/>
  <c r="AJ962" i="79"/>
  <c r="N28" i="44"/>
  <c r="Q14" i="47"/>
  <c r="AI20" i="46"/>
  <c r="AK148" i="46"/>
  <c r="AI277" i="46"/>
  <c r="AK35" i="79"/>
  <c r="AJ221" i="79"/>
  <c r="AG405" i="79"/>
  <c r="AJ779" i="79"/>
  <c r="AF962" i="79"/>
  <c r="O122" i="45"/>
  <c r="U14" i="47"/>
  <c r="AG20" i="46"/>
  <c r="AK20" i="46"/>
  <c r="AJ148" i="46"/>
  <c r="AG277" i="46"/>
  <c r="AJ35" i="79"/>
  <c r="AF221" i="79"/>
  <c r="AK595" i="79"/>
  <c r="AG779" i="79"/>
  <c r="V14" i="47"/>
  <c r="AL406" i="46"/>
  <c r="AH406" i="46"/>
  <c r="AL595" i="79"/>
  <c r="AH595" i="79"/>
  <c r="N13" i="44"/>
  <c r="M122" i="45"/>
  <c r="M28" i="44"/>
  <c r="Q42" i="44"/>
  <c r="R14" i="47"/>
  <c r="AH20" i="46"/>
  <c r="AL277" i="46"/>
  <c r="AH277" i="46"/>
  <c r="AI221" i="79"/>
  <c r="AL405" i="79"/>
  <c r="AH405" i="79"/>
  <c r="AI962" i="79"/>
  <c r="Q28" i="44"/>
  <c r="M42" i="44"/>
  <c r="AI148" i="46"/>
  <c r="AJ406" i="46"/>
  <c r="AF406" i="46"/>
  <c r="AI35" i="79"/>
  <c r="AL221" i="79"/>
  <c r="AH221" i="79"/>
  <c r="AJ595" i="79"/>
  <c r="AF595" i="79"/>
  <c r="AI779" i="79"/>
  <c r="AL962" i="79"/>
  <c r="AH962" i="79"/>
  <c r="T14" i="47"/>
  <c r="P14" i="47"/>
  <c r="AF20" i="46"/>
  <c r="AL20" i="46"/>
  <c r="AL148" i="46"/>
  <c r="AH148" i="46"/>
  <c r="AJ277" i="46"/>
  <c r="AF277" i="46"/>
  <c r="AI406" i="46"/>
  <c r="AL35" i="79"/>
  <c r="AH35" i="79"/>
  <c r="AK221" i="79"/>
  <c r="AG221" i="79"/>
  <c r="AJ405" i="79"/>
  <c r="AF405" i="79"/>
  <c r="AI595" i="79"/>
  <c r="AL779" i="79"/>
  <c r="AH779" i="79"/>
  <c r="AK962" i="79"/>
  <c r="AG962"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6" i="79"/>
  <c r="AK939" i="79"/>
  <c r="AK589" i="79"/>
  <c r="AK588" i="79"/>
  <c r="AK572" i="79"/>
  <c r="AK587" i="79"/>
  <c r="AK215" i="79"/>
  <c r="AK214" i="79"/>
  <c r="AK198" i="79"/>
  <c r="AK213" i="79"/>
  <c r="AK212" i="79"/>
  <c r="AK211" i="79"/>
  <c r="AK773" i="79"/>
  <c r="AK756" i="79"/>
  <c r="AK772" i="79"/>
  <c r="AK397" i="79"/>
  <c r="AK399" i="79"/>
  <c r="AK398" i="79"/>
  <c r="AK382" i="79"/>
  <c r="AK396"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N50" i="45"/>
  <c r="N43" i="45"/>
  <c r="N36" i="45"/>
  <c r="N29" i="45"/>
  <c r="N22" i="45"/>
  <c r="D64" i="45"/>
  <c r="D57" i="45"/>
  <c r="D1122" i="79"/>
  <c r="D939" i="79"/>
  <c r="D756" i="79"/>
  <c r="D382" i="79"/>
  <c r="AL382" i="79" l="1"/>
  <c r="AL397" i="79"/>
  <c r="AL396" i="79"/>
  <c r="AL398" i="79"/>
  <c r="AL399" i="79"/>
  <c r="AL588" i="79"/>
  <c r="AL587" i="79"/>
  <c r="AL589" i="79"/>
  <c r="AL572" i="79"/>
  <c r="AL756" i="79"/>
  <c r="AL772" i="79"/>
  <c r="AL773" i="79"/>
  <c r="AL956" i="79"/>
  <c r="AL939" i="79"/>
  <c r="AL1122" i="79"/>
  <c r="AH956" i="79"/>
  <c r="AI956" i="79"/>
  <c r="AF956" i="79"/>
  <c r="AJ956" i="79"/>
  <c r="AG956" i="79"/>
  <c r="AF772" i="79"/>
  <c r="AJ772" i="79"/>
  <c r="AG773" i="79"/>
  <c r="AG772" i="79"/>
  <c r="AI773" i="79"/>
  <c r="AI772" i="79"/>
  <c r="AF773" i="79"/>
  <c r="AJ773" i="79"/>
  <c r="AH773" i="79"/>
  <c r="AH772" i="79"/>
  <c r="AH939" i="79"/>
  <c r="AJ939" i="79"/>
  <c r="AG939" i="79"/>
  <c r="AF939" i="79"/>
  <c r="AI939" i="79"/>
  <c r="AJ1122" i="79"/>
  <c r="AF1122" i="79"/>
  <c r="AG1122" i="79"/>
  <c r="AI1122" i="79"/>
  <c r="AH1122" i="79"/>
  <c r="AJ756" i="79"/>
  <c r="AF756" i="79"/>
  <c r="AG756" i="79"/>
  <c r="AI756" i="79"/>
  <c r="AH756" i="79"/>
  <c r="AH587" i="79"/>
  <c r="AI588" i="79"/>
  <c r="AF589" i="79"/>
  <c r="AJ589" i="79"/>
  <c r="AJ572" i="79"/>
  <c r="AF572" i="79"/>
  <c r="AJ588" i="79"/>
  <c r="AG589" i="79"/>
  <c r="AJ587" i="79"/>
  <c r="AG588" i="79"/>
  <c r="AH572" i="79"/>
  <c r="AG587" i="79"/>
  <c r="AH588" i="79"/>
  <c r="AI589" i="79"/>
  <c r="AG572" i="79"/>
  <c r="AI587" i="79"/>
  <c r="AF588" i="79"/>
  <c r="AI572" i="79"/>
  <c r="AF587" i="79"/>
  <c r="AH589" i="79"/>
  <c r="AI399" i="79"/>
  <c r="AH398" i="79"/>
  <c r="AG397" i="79"/>
  <c r="AI396" i="79"/>
  <c r="AJ398" i="79"/>
  <c r="AI397" i="79"/>
  <c r="AG396" i="79"/>
  <c r="AH399" i="79"/>
  <c r="AG398" i="79"/>
  <c r="AJ397" i="79"/>
  <c r="AH396" i="79"/>
  <c r="AF399" i="79"/>
  <c r="AJ399" i="79"/>
  <c r="AI398" i="79"/>
  <c r="AH397" i="79"/>
  <c r="AF396" i="79"/>
  <c r="AJ396" i="79"/>
  <c r="AG399" i="79"/>
  <c r="AF398" i="79"/>
  <c r="AF397" i="79"/>
  <c r="AI382" i="79"/>
  <c r="AH382" i="79"/>
  <c r="AJ382" i="79"/>
  <c r="AF382" i="79"/>
  <c r="AG382" i="79"/>
  <c r="Z956" i="79"/>
  <c r="Z773" i="79"/>
  <c r="Z772" i="79"/>
  <c r="Z399" i="79"/>
  <c r="Z588" i="79"/>
  <c r="Z589" i="79"/>
  <c r="Y211" i="79" l="1"/>
  <c r="B60" i="45"/>
  <c r="B53" i="45"/>
  <c r="B46" i="45"/>
  <c r="B39" i="45"/>
  <c r="B25" i="45"/>
  <c r="B18" i="45"/>
  <c r="AL215" i="79" l="1"/>
  <c r="AL198" i="79"/>
  <c r="AL212" i="79"/>
  <c r="AL213" i="79"/>
  <c r="AL211" i="79"/>
  <c r="AL214" i="79"/>
  <c r="AI215" i="79"/>
  <c r="AI214" i="79"/>
  <c r="AI213" i="79"/>
  <c r="AI212" i="79"/>
  <c r="AI211" i="79"/>
  <c r="AJ198" i="79"/>
  <c r="AF198" i="79"/>
  <c r="AH214" i="79"/>
  <c r="AH212" i="79"/>
  <c r="AG214" i="79"/>
  <c r="AG212" i="79"/>
  <c r="AH198" i="79"/>
  <c r="AJ215" i="79"/>
  <c r="AF215" i="79"/>
  <c r="AJ214" i="79"/>
  <c r="AF214" i="79"/>
  <c r="AJ213" i="79"/>
  <c r="AF213" i="79"/>
  <c r="AJ212" i="79"/>
  <c r="AF212" i="79"/>
  <c r="AF211" i="79"/>
  <c r="AG198" i="79"/>
  <c r="AH215" i="79"/>
  <c r="AH213" i="79"/>
  <c r="AH211" i="79"/>
  <c r="AI198" i="79"/>
  <c r="AG215" i="79"/>
  <c r="AG213" i="79"/>
  <c r="AG211" i="79"/>
  <c r="Z211" i="79"/>
  <c r="Z215" i="79"/>
  <c r="Z214" i="79"/>
  <c r="Z213" i="79"/>
  <c r="Z212" i="79"/>
  <c r="Y212" i="79"/>
  <c r="Y213" i="79"/>
  <c r="Y214" i="79"/>
  <c r="Y215" i="79"/>
  <c r="D513" i="46"/>
  <c r="O384" i="46"/>
  <c r="D384" i="46"/>
  <c r="Y401" i="46"/>
  <c r="J53" i="43"/>
  <c r="J29" i="44" s="1"/>
  <c r="J33" i="44" s="1"/>
  <c r="I53" i="43"/>
  <c r="I29" i="44" s="1"/>
  <c r="I33" i="44" s="1"/>
  <c r="H53" i="43"/>
  <c r="H33" i="44" s="1"/>
  <c r="G53" i="43"/>
  <c r="F53" i="43"/>
  <c r="E53" i="43"/>
  <c r="E29" i="44" s="1"/>
  <c r="E33" i="44" s="1"/>
  <c r="D53" i="43"/>
  <c r="Y21" i="46" s="1"/>
  <c r="O255" i="46"/>
  <c r="D255" i="46"/>
  <c r="J28" i="44"/>
  <c r="I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33" i="44"/>
  <c r="AA21" i="46"/>
  <c r="D29" i="44"/>
  <c r="D33" i="44" s="1"/>
  <c r="G33" i="44"/>
  <c r="E13" i="44"/>
  <c r="Z405" i="79"/>
  <c r="Z779" i="79"/>
  <c r="Z221" i="79"/>
  <c r="Z962" i="79"/>
  <c r="Z595" i="79"/>
  <c r="Z35" i="79"/>
  <c r="D123" i="45"/>
  <c r="E14" i="44"/>
  <c r="E18" i="44" s="1"/>
  <c r="Z596" i="79"/>
  <c r="Z756" i="79" s="1"/>
  <c r="Z222" i="79"/>
  <c r="Z382" i="79" s="1"/>
  <c r="Z406" i="79"/>
  <c r="Z572" i="79" s="1"/>
  <c r="Z780" i="79"/>
  <c r="Z939" i="79" s="1"/>
  <c r="Z963" i="79"/>
  <c r="Z1122" i="79" s="1"/>
  <c r="Z36" i="79"/>
  <c r="Z198" i="79" s="1"/>
  <c r="AE406" i="46"/>
  <c r="J13" i="44"/>
  <c r="AE962" i="79"/>
  <c r="AE405" i="79"/>
  <c r="AE779" i="79"/>
  <c r="AE595" i="79"/>
  <c r="AE221" i="79"/>
  <c r="AE35" i="79"/>
  <c r="J43" i="44"/>
  <c r="J53" i="44" s="1"/>
  <c r="J14" i="44"/>
  <c r="J18" i="44" s="1"/>
  <c r="AE406" i="79"/>
  <c r="AE596" i="79"/>
  <c r="AE963" i="79"/>
  <c r="AE1122" i="79" s="1"/>
  <c r="AE780" i="79"/>
  <c r="AE222" i="79"/>
  <c r="AE36" i="79"/>
  <c r="D13" i="44"/>
  <c r="Y779" i="79"/>
  <c r="Y595" i="79"/>
  <c r="Y221" i="79"/>
  <c r="Y962" i="79"/>
  <c r="Y405" i="79"/>
  <c r="Y35" i="79"/>
  <c r="AC148" i="46"/>
  <c r="AC779" i="79"/>
  <c r="AC962" i="79"/>
  <c r="AC405" i="79"/>
  <c r="AC595" i="79"/>
  <c r="AC221" i="79"/>
  <c r="AC35" i="79"/>
  <c r="Y513" i="46"/>
  <c r="D14" i="44"/>
  <c r="D18" i="44" s="1"/>
  <c r="Y963" i="79"/>
  <c r="Y1122" i="79" s="1"/>
  <c r="Y406" i="79"/>
  <c r="Y572" i="79" s="1"/>
  <c r="Y780" i="79"/>
  <c r="Y939" i="79" s="1"/>
  <c r="Y596" i="79"/>
  <c r="Y756" i="79" s="1"/>
  <c r="Y222" i="79"/>
  <c r="Y382" i="79" s="1"/>
  <c r="Y36" i="79"/>
  <c r="Y198" i="79" s="1"/>
  <c r="AC395" i="46"/>
  <c r="H18" i="44"/>
  <c r="AC780" i="79"/>
  <c r="AC956" i="79" s="1"/>
  <c r="AC596" i="79"/>
  <c r="AC222" i="79"/>
  <c r="AC963" i="79"/>
  <c r="AC1122" i="79" s="1"/>
  <c r="AC406" i="79"/>
  <c r="AC36" i="79"/>
  <c r="AD148" i="46"/>
  <c r="I13" i="44"/>
  <c r="AD405" i="79"/>
  <c r="AD595" i="79"/>
  <c r="AD962" i="79"/>
  <c r="AD779" i="79"/>
  <c r="AD221" i="79"/>
  <c r="AD35" i="79"/>
  <c r="H123" i="45"/>
  <c r="I14" i="44"/>
  <c r="I18" i="44" s="1"/>
  <c r="AD780" i="79"/>
  <c r="AD956" i="79" s="1"/>
  <c r="AD963" i="79"/>
  <c r="AD1122" i="79" s="1"/>
  <c r="AD406" i="79"/>
  <c r="AD587" i="79" s="1"/>
  <c r="AD596" i="79"/>
  <c r="AD222" i="79"/>
  <c r="AD396" i="79" s="1"/>
  <c r="AD36" i="79"/>
  <c r="AA962" i="79"/>
  <c r="AA779" i="79"/>
  <c r="AA595" i="79"/>
  <c r="AA221" i="79"/>
  <c r="AA405" i="79"/>
  <c r="AA35" i="79"/>
  <c r="F53" i="44"/>
  <c r="F18" i="44"/>
  <c r="AA406" i="79"/>
  <c r="AA587" i="79" s="1"/>
  <c r="AA780" i="79"/>
  <c r="AA222" i="79"/>
  <c r="AA963" i="79"/>
  <c r="AA1122" i="79" s="1"/>
  <c r="AA596" i="79"/>
  <c r="AA36" i="79"/>
  <c r="AA211" i="79" s="1"/>
  <c r="AB779" i="79"/>
  <c r="AB595" i="79"/>
  <c r="AB221" i="79"/>
  <c r="AB962" i="79"/>
  <c r="AB405" i="79"/>
  <c r="AB35" i="79"/>
  <c r="G18" i="44"/>
  <c r="AB963" i="79"/>
  <c r="AB1122" i="79" s="1"/>
  <c r="AB780" i="79"/>
  <c r="AB596" i="79"/>
  <c r="AB222" i="79"/>
  <c r="AB406" i="79"/>
  <c r="AB587" i="79" s="1"/>
  <c r="AB36" i="79"/>
  <c r="AB21" i="46"/>
  <c r="AB135" i="46" s="1"/>
  <c r="Y384" i="46"/>
  <c r="AE149" i="46"/>
  <c r="AE255" i="46" s="1"/>
  <c r="AB148" i="46"/>
  <c r="G123" i="45"/>
  <c r="AA149" i="46"/>
  <c r="AA255" i="46" s="1"/>
  <c r="AE407" i="46"/>
  <c r="I43" i="44"/>
  <c r="I53" i="44" s="1"/>
  <c r="E43" i="44"/>
  <c r="E53" i="44" s="1"/>
  <c r="AE148" i="46"/>
  <c r="AA148" i="46"/>
  <c r="H53" i="44"/>
  <c r="C123" i="45"/>
  <c r="F123" i="45"/>
  <c r="AE21" i="46"/>
  <c r="AD149" i="46"/>
  <c r="Z149" i="46"/>
  <c r="Z255" i="46" s="1"/>
  <c r="AE278" i="46"/>
  <c r="AD407" i="46"/>
  <c r="Z513" i="46"/>
  <c r="AD277" i="46"/>
  <c r="AD406" i="46"/>
  <c r="Z148" i="46"/>
  <c r="D43" i="44"/>
  <c r="G53" i="44"/>
  <c r="I123" i="45"/>
  <c r="E123" i="45"/>
  <c r="AD21" i="46"/>
  <c r="Z21" i="46"/>
  <c r="Z127" i="46" s="1"/>
  <c r="AC149" i="46"/>
  <c r="AC255" i="46" s="1"/>
  <c r="AD278" i="46"/>
  <c r="Z384" i="46"/>
  <c r="Y148" i="46"/>
  <c r="AC21" i="46"/>
  <c r="Y149" i="46"/>
  <c r="Y255" i="46" s="1"/>
  <c r="AB149" i="46"/>
  <c r="AB255" i="46" s="1"/>
  <c r="AE277" i="46"/>
  <c r="D53" i="44" l="1"/>
  <c r="AD215" i="79"/>
  <c r="AD211" i="79"/>
  <c r="AD214" i="79"/>
  <c r="AD213" i="79"/>
  <c r="AD212" i="79"/>
  <c r="AD127" i="46"/>
  <c r="AD138" i="46"/>
  <c r="AD141" i="46"/>
  <c r="AD140" i="46"/>
  <c r="AD143" i="46"/>
  <c r="AD142" i="46"/>
  <c r="AD139" i="46"/>
  <c r="G52" i="44"/>
  <c r="G51" i="44"/>
  <c r="H51" i="44"/>
  <c r="H52" i="44"/>
  <c r="E52" i="44"/>
  <c r="E51" i="44"/>
  <c r="F52" i="44"/>
  <c r="F51" i="44"/>
  <c r="J49" i="44"/>
  <c r="J52" i="44"/>
  <c r="J48" i="44"/>
  <c r="J50" i="44"/>
  <c r="J51" i="44"/>
  <c r="J47" i="44"/>
  <c r="D52" i="44"/>
  <c r="D51" i="44"/>
  <c r="I52" i="44"/>
  <c r="I51" i="44"/>
  <c r="J45" i="44"/>
  <c r="J44" i="44"/>
  <c r="G45" i="44"/>
  <c r="G44" i="44"/>
  <c r="H45" i="44"/>
  <c r="H44" i="44"/>
  <c r="E45" i="44"/>
  <c r="F45" i="44"/>
  <c r="F44" i="44"/>
  <c r="I44" i="44"/>
  <c r="I45" i="44"/>
  <c r="AB396" i="79"/>
  <c r="AB398" i="79"/>
  <c r="AB382" i="79"/>
  <c r="AB397" i="79"/>
  <c r="AB399" i="79"/>
  <c r="AB772" i="79"/>
  <c r="AB773" i="79"/>
  <c r="AB756" i="79"/>
  <c r="AD588" i="79"/>
  <c r="AD572" i="79"/>
  <c r="AD589" i="79"/>
  <c r="AC396" i="79"/>
  <c r="AC398" i="79"/>
  <c r="AC382" i="79"/>
  <c r="AC397" i="79"/>
  <c r="AC399" i="79"/>
  <c r="AB588" i="79"/>
  <c r="AB589" i="79"/>
  <c r="AB572" i="79"/>
  <c r="AA772" i="79"/>
  <c r="AA756" i="79"/>
  <c r="AA773" i="79"/>
  <c r="AA589" i="79"/>
  <c r="AA588" i="79"/>
  <c r="AA572" i="79"/>
  <c r="AD397" i="79"/>
  <c r="AD399" i="79"/>
  <c r="AD398" i="79"/>
  <c r="AD382" i="79"/>
  <c r="AD939" i="79"/>
  <c r="AC939" i="79"/>
  <c r="AE396" i="79"/>
  <c r="AE382" i="79"/>
  <c r="AE398" i="79"/>
  <c r="AE397" i="79"/>
  <c r="AE399" i="79"/>
  <c r="AE572" i="79"/>
  <c r="AE589" i="79"/>
  <c r="AE588" i="79"/>
  <c r="AE587" i="79"/>
  <c r="AD773" i="79"/>
  <c r="AD756" i="79"/>
  <c r="AD772" i="79"/>
  <c r="AE956" i="79"/>
  <c r="AE939" i="79"/>
  <c r="AA399" i="79"/>
  <c r="AA382" i="79"/>
  <c r="AA398" i="79"/>
  <c r="AA396" i="79"/>
  <c r="AA397" i="79"/>
  <c r="AB214" i="79"/>
  <c r="AB198" i="79"/>
  <c r="AB215" i="79"/>
  <c r="AB211" i="79"/>
  <c r="AB213" i="79"/>
  <c r="AB212" i="79"/>
  <c r="AB939" i="79"/>
  <c r="AB956" i="79"/>
  <c r="AA213" i="79"/>
  <c r="AA198" i="79"/>
  <c r="AA212" i="79"/>
  <c r="AA214" i="79"/>
  <c r="AA215" i="79"/>
  <c r="AA939" i="79"/>
  <c r="AA956" i="79"/>
  <c r="AD198" i="79"/>
  <c r="AC212" i="79"/>
  <c r="AC215" i="79"/>
  <c r="AC211" i="79"/>
  <c r="AC213" i="79"/>
  <c r="AC198" i="79"/>
  <c r="AC214" i="79"/>
  <c r="AE214" i="79"/>
  <c r="AE198" i="79"/>
  <c r="AE211" i="79"/>
  <c r="AE212" i="79"/>
  <c r="AE213" i="79"/>
  <c r="AE215" i="79"/>
  <c r="AE772" i="79"/>
  <c r="AE773" i="79"/>
  <c r="AE756"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L17" i="45"/>
  <c r="N60" i="46"/>
  <c r="N57" i="46"/>
  <c r="AA127" i="46" l="1"/>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14" i="45"/>
  <c r="M107" i="45"/>
  <c r="M86" i="45"/>
  <c r="M100" i="45"/>
  <c r="M79" i="45"/>
  <c r="M72" i="45"/>
  <c r="L93" i="45"/>
  <c r="M131" i="45" s="1"/>
  <c r="L107" i="45"/>
  <c r="O131" i="45" s="1"/>
  <c r="L86" i="45"/>
  <c r="L114" i="45"/>
  <c r="P131" i="45" s="1"/>
  <c r="L100" i="45"/>
  <c r="N131" i="45" s="1"/>
  <c r="L79" i="45"/>
  <c r="L72" i="45"/>
  <c r="N86" i="45"/>
  <c r="N114" i="45"/>
  <c r="N107" i="45"/>
  <c r="N79" i="45"/>
  <c r="N93" i="45"/>
  <c r="N100" i="45"/>
  <c r="N72" i="45"/>
  <c r="L65" i="45"/>
  <c r="L58" i="45"/>
  <c r="M58" i="45"/>
  <c r="M65" i="45"/>
  <c r="N58" i="45"/>
  <c r="N65" i="45"/>
  <c r="N51" i="45"/>
  <c r="N44" i="45"/>
  <c r="N37" i="45"/>
  <c r="N30" i="45"/>
  <c r="G131" i="45" l="1"/>
  <c r="I131" i="45"/>
  <c r="J131" i="45"/>
  <c r="K131" i="45"/>
  <c r="E131" i="45"/>
  <c r="L131" i="45"/>
  <c r="H131" i="45"/>
  <c r="F131"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8" i="47"/>
  <c r="H140" i="47"/>
  <c r="H141" i="47"/>
  <c r="H142" i="47"/>
  <c r="H144" i="47"/>
  <c r="H145" i="47"/>
  <c r="H146" i="47"/>
  <c r="H150" i="47"/>
  <c r="H151" i="47"/>
  <c r="H152" i="47"/>
  <c r="H153"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G17" i="45"/>
  <c r="F17" i="45"/>
  <c r="E17" i="45"/>
  <c r="C130" i="45" l="1"/>
  <c r="E86" i="45"/>
  <c r="E100" i="45"/>
  <c r="E72" i="45"/>
  <c r="E107" i="45"/>
  <c r="E114" i="45"/>
  <c r="E79" i="45"/>
  <c r="E93" i="45"/>
  <c r="E65" i="45"/>
  <c r="G65" i="45"/>
  <c r="G100" i="45"/>
  <c r="G86" i="45"/>
  <c r="G114" i="45"/>
  <c r="G107" i="45"/>
  <c r="G79" i="45"/>
  <c r="G93" i="45"/>
  <c r="G72" i="45"/>
  <c r="H93" i="45"/>
  <c r="H79" i="45"/>
  <c r="H86" i="45"/>
  <c r="H107" i="45"/>
  <c r="H114" i="45"/>
  <c r="H100" i="45"/>
  <c r="H72" i="45"/>
  <c r="I93" i="45"/>
  <c r="I86" i="45"/>
  <c r="I72" i="45"/>
  <c r="I100" i="45"/>
  <c r="I114" i="45"/>
  <c r="I107" i="45"/>
  <c r="I79" i="45"/>
  <c r="F58" i="45"/>
  <c r="F107" i="45"/>
  <c r="F86" i="45"/>
  <c r="F100" i="45"/>
  <c r="F72" i="45"/>
  <c r="F93" i="45"/>
  <c r="F114" i="45"/>
  <c r="F79" i="45"/>
  <c r="J86" i="45"/>
  <c r="J114" i="45"/>
  <c r="J93" i="45"/>
  <c r="J100" i="45"/>
  <c r="J72" i="45"/>
  <c r="J107" i="45"/>
  <c r="J79" i="45"/>
  <c r="K100" i="45"/>
  <c r="K114" i="45"/>
  <c r="P130" i="45" s="1"/>
  <c r="K72" i="45"/>
  <c r="K93" i="45"/>
  <c r="K86" i="45"/>
  <c r="K79" i="45"/>
  <c r="K107" i="45"/>
  <c r="O130" i="45" s="1"/>
  <c r="J65" i="45"/>
  <c r="K65" i="45"/>
  <c r="E58" i="45"/>
  <c r="F65" i="45"/>
  <c r="H65" i="45"/>
  <c r="G58" i="45"/>
  <c r="K58" i="45"/>
  <c r="H58" i="45"/>
  <c r="I58" i="45"/>
  <c r="J58" i="45"/>
  <c r="Y20" i="46"/>
  <c r="W14" i="47"/>
  <c r="J14" i="47"/>
  <c r="K14" i="47"/>
  <c r="L14" i="47"/>
  <c r="M14" i="47"/>
  <c r="N14" i="47"/>
  <c r="O14" i="47"/>
  <c r="I14" i="47"/>
  <c r="AE20" i="46"/>
  <c r="AA20" i="46"/>
  <c r="AB20" i="46"/>
  <c r="AC20" i="46"/>
  <c r="AD20" i="46"/>
  <c r="Z20" i="46"/>
  <c r="C60" i="45"/>
  <c r="C53" i="45"/>
  <c r="C46" i="45"/>
  <c r="C39" i="45"/>
  <c r="C25" i="45"/>
  <c r="C32" i="45"/>
  <c r="C18" i="45"/>
  <c r="E42" i="44"/>
  <c r="I42" i="44"/>
  <c r="J42" i="44"/>
  <c r="D42" i="44"/>
  <c r="Y256" i="46" s="1"/>
  <c r="G130" i="45" l="1"/>
  <c r="C131" i="45"/>
  <c r="Y759" i="79" s="1"/>
  <c r="Y767" i="79" s="1"/>
  <c r="AF516" i="46"/>
  <c r="H130" i="45"/>
  <c r="Y1125" i="79"/>
  <c r="N130" i="45"/>
  <c r="AG258" i="46"/>
  <c r="AG259" i="46" s="1"/>
  <c r="AJ516" i="46"/>
  <c r="AJ520" i="46" s="1"/>
  <c r="AG387" i="46"/>
  <c r="AA385" i="79"/>
  <c r="AA386" i="79" s="1"/>
  <c r="AF258" i="46"/>
  <c r="Y258" i="46"/>
  <c r="Y259" i="46" s="1"/>
  <c r="E130" i="45"/>
  <c r="L130" i="45"/>
  <c r="AG516" i="46"/>
  <c r="AG520" i="46" s="1"/>
  <c r="AF130" i="46"/>
  <c r="AF131" i="46" s="1"/>
  <c r="K54" i="43" s="1"/>
  <c r="AG130" i="46"/>
  <c r="AG131" i="46" s="1"/>
  <c r="L54" i="43" s="1"/>
  <c r="F130" i="45"/>
  <c r="M130" i="45"/>
  <c r="AH258" i="46"/>
  <c r="AI516" i="46"/>
  <c r="K130" i="45"/>
  <c r="AH516" i="46"/>
  <c r="AI387" i="46"/>
  <c r="AI389" i="46" s="1"/>
  <c r="D130" i="45"/>
  <c r="I130" i="45"/>
  <c r="J130" i="45"/>
  <c r="AF387" i="46"/>
  <c r="AH130" i="46"/>
  <c r="AH131" i="46" s="1"/>
  <c r="M54" i="43" s="1"/>
  <c r="Y201"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57" i="79"/>
  <c r="AG757" i="79"/>
  <c r="AG383" i="79"/>
  <c r="AK940" i="79"/>
  <c r="AF757" i="79"/>
  <c r="AH573" i="79"/>
  <c r="AL199" i="79"/>
  <c r="AG514" i="46"/>
  <c r="AI940" i="79"/>
  <c r="AJ940" i="79"/>
  <c r="AF383" i="79"/>
  <c r="AL573" i="79"/>
  <c r="AF940" i="79"/>
  <c r="AJ383" i="79"/>
  <c r="AH1123" i="79"/>
  <c r="AI1123" i="79"/>
  <c r="AK514" i="46"/>
  <c r="AI199" i="79"/>
  <c r="AK383" i="79"/>
  <c r="AF514" i="46"/>
  <c r="AF573" i="79"/>
  <c r="AL383" i="79"/>
  <c r="AL757" i="79"/>
  <c r="AJ573" i="79"/>
  <c r="AJ514" i="46"/>
  <c r="AK199" i="79"/>
  <c r="AG199" i="79"/>
  <c r="AG1123" i="79"/>
  <c r="AG573" i="79"/>
  <c r="AH514" i="46"/>
  <c r="AK1123" i="79"/>
  <c r="AH199" i="79"/>
  <c r="AH940" i="79"/>
  <c r="AJ1123" i="79"/>
  <c r="AF199" i="79"/>
  <c r="AF1123" i="79"/>
  <c r="AL940" i="79"/>
  <c r="AI383" i="79"/>
  <c r="AL514" i="46"/>
  <c r="AK757" i="79"/>
  <c r="AH383" i="79"/>
  <c r="AJ199" i="79"/>
  <c r="AL1123" i="79"/>
  <c r="AH757" i="79"/>
  <c r="AI514" i="46"/>
  <c r="AK573" i="79"/>
  <c r="AI573" i="79"/>
  <c r="AI757" i="79"/>
  <c r="AG940" i="79"/>
  <c r="Y514" i="46"/>
  <c r="AB514" i="46"/>
  <c r="AE1123" i="79"/>
  <c r="AD383" i="79"/>
  <c r="AC573" i="79"/>
  <c r="Y1123" i="79"/>
  <c r="Y573" i="79"/>
  <c r="AC514" i="46"/>
  <c r="AB940" i="79"/>
  <c r="AA1123" i="79"/>
  <c r="AD199" i="79"/>
  <c r="Y199" i="79"/>
  <c r="AE757" i="79"/>
  <c r="AE514" i="46"/>
  <c r="AC383" i="79"/>
  <c r="AB757" i="79"/>
  <c r="AC1123" i="79"/>
  <c r="AE383" i="79"/>
  <c r="Z940" i="79"/>
  <c r="AD514" i="46"/>
  <c r="AA573" i="79"/>
  <c r="AD1123" i="79"/>
  <c r="AE940" i="79"/>
  <c r="AB383" i="79"/>
  <c r="AB1123" i="79"/>
  <c r="AA757" i="79"/>
  <c r="AD573" i="79"/>
  <c r="Y757" i="79"/>
  <c r="AE573" i="79"/>
  <c r="Z757" i="79"/>
  <c r="Z514" i="46"/>
  <c r="AC940" i="79"/>
  <c r="AB573" i="79"/>
  <c r="Y383" i="79"/>
  <c r="Z383" i="79"/>
  <c r="AA199" i="79"/>
  <c r="AD940" i="79"/>
  <c r="AC199" i="79"/>
  <c r="Y940" i="79"/>
  <c r="AE199" i="79"/>
  <c r="AD757" i="79"/>
  <c r="AA383" i="79"/>
  <c r="AA940" i="79"/>
  <c r="AB199" i="79"/>
  <c r="AC757" i="79"/>
  <c r="Z573" i="79"/>
  <c r="Z199" i="79"/>
  <c r="Z1123"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Y388" i="46" s="1"/>
  <c r="Z516" i="46"/>
  <c r="Z520" i="46" s="1"/>
  <c r="Z130" i="46"/>
  <c r="Z387" i="46"/>
  <c r="Z389" i="46" s="1"/>
  <c r="Z258" i="46"/>
  <c r="AA387" i="46"/>
  <c r="AA392" i="46" s="1"/>
  <c r="AA258" i="46"/>
  <c r="AA259" i="46" s="1"/>
  <c r="AA516" i="46"/>
  <c r="AA520" i="46" s="1"/>
  <c r="AA130"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201" i="79" l="1"/>
  <c r="AE205" i="79" s="1"/>
  <c r="AK575" i="79"/>
  <c r="AK584" i="79" s="1"/>
  <c r="P73" i="43" s="1"/>
  <c r="Y522" i="46"/>
  <c r="D64" i="43" s="1"/>
  <c r="AD522" i="46"/>
  <c r="I64" i="43" s="1"/>
  <c r="Y1129" i="79"/>
  <c r="Y1135" i="79"/>
  <c r="AI517" i="46"/>
  <c r="AI520" i="46"/>
  <c r="AF518" i="46"/>
  <c r="AF520" i="46"/>
  <c r="Y518" i="46"/>
  <c r="Y517" i="46"/>
  <c r="Y519" i="46"/>
  <c r="Y520" i="46"/>
  <c r="AA522" i="46"/>
  <c r="F64" i="43" s="1"/>
  <c r="AH518" i="46"/>
  <c r="AH520" i="46"/>
  <c r="AJ575" i="79"/>
  <c r="AA201" i="79"/>
  <c r="AB201" i="79"/>
  <c r="AJ385" i="79"/>
  <c r="AJ388" i="79" s="1"/>
  <c r="AH575" i="79"/>
  <c r="AH579" i="79" s="1"/>
  <c r="AL385" i="79"/>
  <c r="AL391" i="79" s="1"/>
  <c r="AC201" i="79"/>
  <c r="AC204" i="79" s="1"/>
  <c r="AK385" i="79"/>
  <c r="AK389" i="79" s="1"/>
  <c r="AF385" i="79"/>
  <c r="AF388" i="79" s="1"/>
  <c r="AI575" i="79"/>
  <c r="AI584" i="79" s="1"/>
  <c r="N73" i="43" s="1"/>
  <c r="AL575" i="79"/>
  <c r="AL579" i="79" s="1"/>
  <c r="AE575" i="79"/>
  <c r="AE578" i="79" s="1"/>
  <c r="AG575" i="79"/>
  <c r="AG578" i="79" s="1"/>
  <c r="AG385" i="79"/>
  <c r="AG393" i="79" s="1"/>
  <c r="L70" i="43" s="1"/>
  <c r="AD385" i="79"/>
  <c r="AD389" i="79" s="1"/>
  <c r="AB575" i="79"/>
  <c r="Z201" i="79"/>
  <c r="AB385" i="79"/>
  <c r="AB388" i="79" s="1"/>
  <c r="Z385" i="79"/>
  <c r="Z388" i="79" s="1"/>
  <c r="AC385" i="79"/>
  <c r="AC389" i="79" s="1"/>
  <c r="AD942" i="79"/>
  <c r="AH942" i="79"/>
  <c r="AH953" i="79" s="1"/>
  <c r="M79" i="43" s="1"/>
  <c r="AJ942" i="79"/>
  <c r="AJ953" i="79" s="1"/>
  <c r="O79" i="43" s="1"/>
  <c r="AI942" i="79"/>
  <c r="AI953" i="79" s="1"/>
  <c r="N79" i="43" s="1"/>
  <c r="Z942" i="79"/>
  <c r="Z953" i="79" s="1"/>
  <c r="E79" i="43" s="1"/>
  <c r="AK942" i="79"/>
  <c r="AK953" i="79" s="1"/>
  <c r="P79" i="43" s="1"/>
  <c r="AL942" i="79"/>
  <c r="AE942" i="79"/>
  <c r="AE953" i="79" s="1"/>
  <c r="J79" i="43" s="1"/>
  <c r="AF942" i="79"/>
  <c r="AC942" i="79"/>
  <c r="AC953" i="79" s="1"/>
  <c r="H79" i="43" s="1"/>
  <c r="AA942" i="79"/>
  <c r="AA953" i="79" s="1"/>
  <c r="F79" i="43" s="1"/>
  <c r="AB942" i="79"/>
  <c r="AB953" i="79" s="1"/>
  <c r="G79" i="43" s="1"/>
  <c r="AG942" i="79"/>
  <c r="AG953" i="79" s="1"/>
  <c r="L79" i="43" s="1"/>
  <c r="Y1132" i="79"/>
  <c r="Z575" i="79"/>
  <c r="Y942" i="79"/>
  <c r="Y944" i="79" s="1"/>
  <c r="AA575" i="79"/>
  <c r="AA582" i="79" s="1"/>
  <c r="Y575" i="79"/>
  <c r="Y584" i="79" s="1"/>
  <c r="D73" i="43" s="1"/>
  <c r="AJ1125" i="79"/>
  <c r="AJ1137" i="79" s="1"/>
  <c r="O82" i="43" s="1"/>
  <c r="AI1125" i="79"/>
  <c r="AL1125" i="79"/>
  <c r="AL1137" i="79" s="1"/>
  <c r="Q82" i="43" s="1"/>
  <c r="AG1125" i="79"/>
  <c r="AK1125" i="79"/>
  <c r="AK1137" i="79" s="1"/>
  <c r="P82" i="43" s="1"/>
  <c r="AH1125" i="79"/>
  <c r="AH1137" i="79" s="1"/>
  <c r="M82" i="43" s="1"/>
  <c r="AF1125" i="79"/>
  <c r="AC1125" i="79"/>
  <c r="AC1137" i="79" s="1"/>
  <c r="H82" i="43" s="1"/>
  <c r="AE1125" i="79"/>
  <c r="AE1137" i="79" s="1"/>
  <c r="J82" i="43" s="1"/>
  <c r="AB1125" i="79"/>
  <c r="AB1137" i="79" s="1"/>
  <c r="G82" i="43" s="1"/>
  <c r="AD1125" i="79"/>
  <c r="AD1137" i="79" s="1"/>
  <c r="I82" i="43" s="1"/>
  <c r="Z1125" i="79"/>
  <c r="Z1135" i="79" s="1"/>
  <c r="AA1125" i="79"/>
  <c r="AC575" i="79"/>
  <c r="AC581" i="79" s="1"/>
  <c r="AE202" i="79"/>
  <c r="AD201" i="79"/>
  <c r="AD204" i="79" s="1"/>
  <c r="AE385" i="79"/>
  <c r="AE388" i="79" s="1"/>
  <c r="AD575" i="79"/>
  <c r="AE206" i="79"/>
  <c r="AL759" i="79"/>
  <c r="AL769" i="79" s="1"/>
  <c r="Q76" i="43" s="1"/>
  <c r="AE759" i="79"/>
  <c r="AE769" i="79" s="1"/>
  <c r="J76" i="43" s="1"/>
  <c r="AI759" i="79"/>
  <c r="AG759" i="79"/>
  <c r="AF759" i="79"/>
  <c r="AF769" i="79" s="1"/>
  <c r="K76" i="43" s="1"/>
  <c r="Z759" i="79"/>
  <c r="Z769" i="79" s="1"/>
  <c r="E76" i="43" s="1"/>
  <c r="AD759" i="79"/>
  <c r="AC759" i="79"/>
  <c r="AC769" i="79" s="1"/>
  <c r="H76" i="43" s="1"/>
  <c r="AJ759" i="79"/>
  <c r="AJ769" i="79" s="1"/>
  <c r="O76" i="43" s="1"/>
  <c r="AH759" i="79"/>
  <c r="AH769" i="79" s="1"/>
  <c r="M76" i="43" s="1"/>
  <c r="AA759" i="79"/>
  <c r="AA769" i="79" s="1"/>
  <c r="F76" i="43" s="1"/>
  <c r="AB759" i="79"/>
  <c r="AB769" i="79" s="1"/>
  <c r="G76" i="43" s="1"/>
  <c r="AK759" i="79"/>
  <c r="AE203" i="79"/>
  <c r="AH132" i="46"/>
  <c r="M55" i="43" s="1"/>
  <c r="AG201" i="79"/>
  <c r="AG205" i="79" s="1"/>
  <c r="AE204" i="79"/>
  <c r="AF575" i="79"/>
  <c r="AF579" i="79" s="1"/>
  <c r="Y385" i="79"/>
  <c r="Y393" i="79" s="1"/>
  <c r="AF201" i="79"/>
  <c r="AF204" i="79" s="1"/>
  <c r="AH385" i="79"/>
  <c r="AH393" i="79" s="1"/>
  <c r="M70" i="43" s="1"/>
  <c r="AH519" i="46"/>
  <c r="AG262" i="46"/>
  <c r="L58" i="43" s="1"/>
  <c r="AI518" i="46"/>
  <c r="AH517" i="46"/>
  <c r="AG260" i="46"/>
  <c r="AG261" i="46" s="1"/>
  <c r="L57" i="43" s="1"/>
  <c r="AI519" i="46"/>
  <c r="AI522" i="46"/>
  <c r="N64" i="43" s="1"/>
  <c r="AH522" i="46"/>
  <c r="M64" i="43" s="1"/>
  <c r="Y1130" i="79"/>
  <c r="AG389" i="46"/>
  <c r="AG390" i="46"/>
  <c r="AG388" i="46"/>
  <c r="Y1127" i="79"/>
  <c r="AI201" i="79"/>
  <c r="AI202" i="79" s="1"/>
  <c r="AJ201" i="79"/>
  <c r="AJ206" i="79" s="1"/>
  <c r="AK201" i="79"/>
  <c r="AK204" i="79" s="1"/>
  <c r="AL201" i="79"/>
  <c r="AL206" i="79" s="1"/>
  <c r="AH201" i="79"/>
  <c r="AH208" i="79" s="1"/>
  <c r="M67" i="43" s="1"/>
  <c r="AA387" i="79"/>
  <c r="AA390" i="79"/>
  <c r="AA391" i="79"/>
  <c r="AA389" i="79"/>
  <c r="AA388" i="79"/>
  <c r="AF132" i="46"/>
  <c r="K55" i="43" s="1"/>
  <c r="AJ522" i="46"/>
  <c r="O64" i="43" s="1"/>
  <c r="Y766" i="79"/>
  <c r="Y765" i="79"/>
  <c r="Y760" i="79"/>
  <c r="Y764" i="79"/>
  <c r="Y762" i="79"/>
  <c r="Y761" i="79"/>
  <c r="Y763" i="79"/>
  <c r="AF260" i="46"/>
  <c r="AF259" i="46"/>
  <c r="AJ517" i="46"/>
  <c r="AJ519" i="46"/>
  <c r="AJ518" i="46"/>
  <c r="Y1133" i="79"/>
  <c r="Y1131" i="79"/>
  <c r="Y1126" i="79"/>
  <c r="Y1128" i="79"/>
  <c r="Y1134" i="79"/>
  <c r="AF389" i="46"/>
  <c r="AF390" i="46"/>
  <c r="AF388" i="46"/>
  <c r="AH260" i="46"/>
  <c r="AH259" i="46"/>
  <c r="AG519" i="46"/>
  <c r="AG517" i="46"/>
  <c r="AG518" i="46"/>
  <c r="AF262" i="46"/>
  <c r="K58" i="43" s="1"/>
  <c r="Y1137" i="79"/>
  <c r="AF517" i="46"/>
  <c r="AK387" i="46"/>
  <c r="AK389" i="46" s="1"/>
  <c r="AH262" i="46"/>
  <c r="M58" i="43" s="1"/>
  <c r="AH387" i="46"/>
  <c r="AH392" i="46" s="1"/>
  <c r="M61" i="43" s="1"/>
  <c r="AG132" i="46"/>
  <c r="L55" i="43" s="1"/>
  <c r="AA393" i="79"/>
  <c r="F70" i="43" s="1"/>
  <c r="AF522" i="46"/>
  <c r="K64" i="43" s="1"/>
  <c r="AF519" i="46"/>
  <c r="AI385" i="79"/>
  <c r="AI387" i="79" s="1"/>
  <c r="AG522" i="46"/>
  <c r="L64" i="43" s="1"/>
  <c r="Y769" i="79"/>
  <c r="D76" i="43" s="1"/>
  <c r="AJ390" i="46"/>
  <c r="AI390" i="46"/>
  <c r="Y205" i="79"/>
  <c r="Y203" i="79"/>
  <c r="Y204" i="79"/>
  <c r="AJ388" i="46"/>
  <c r="Y208"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78"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F61" i="43"/>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8" i="79"/>
  <c r="J67" i="43" s="1"/>
  <c r="AE392" i="46"/>
  <c r="J61" i="43" s="1"/>
  <c r="AE390" i="46"/>
  <c r="AE388" i="46"/>
  <c r="Y132" i="46"/>
  <c r="Y131" i="46"/>
  <c r="Y392" i="46"/>
  <c r="Y390" i="46"/>
  <c r="Y202" i="79"/>
  <c r="Y206" i="79"/>
  <c r="Z262" i="46"/>
  <c r="E58" i="43" s="1"/>
  <c r="Z260" i="46"/>
  <c r="Z259" i="46"/>
  <c r="Z392" i="46"/>
  <c r="E61" i="43" s="1"/>
  <c r="Z390" i="46"/>
  <c r="Z388" i="46"/>
  <c r="AC131" i="46"/>
  <c r="H54" i="43" s="1"/>
  <c r="AA131" i="46"/>
  <c r="F54" i="43" s="1"/>
  <c r="AB131" i="46"/>
  <c r="G54" i="43" s="1"/>
  <c r="Z131" i="46"/>
  <c r="Z132" i="46"/>
  <c r="E55" i="43" s="1"/>
  <c r="I54" i="43"/>
  <c r="Y391" i="46" l="1"/>
  <c r="AK576" i="79"/>
  <c r="AK580" i="79"/>
  <c r="AK579" i="79"/>
  <c r="AK581" i="79"/>
  <c r="AK582" i="79"/>
  <c r="AK577" i="79"/>
  <c r="Y768" i="79"/>
  <c r="D75" i="43" s="1"/>
  <c r="T18" i="47"/>
  <c r="P20" i="47"/>
  <c r="Q15" i="47"/>
  <c r="S23" i="47"/>
  <c r="U17" i="47"/>
  <c r="R26" i="47"/>
  <c r="AB581" i="79"/>
  <c r="AB580" i="79"/>
  <c r="AB204" i="79"/>
  <c r="AB205" i="79"/>
  <c r="AA202" i="79"/>
  <c r="AA205" i="79"/>
  <c r="AA206" i="79"/>
  <c r="AD580" i="79"/>
  <c r="AD584" i="79"/>
  <c r="I73" i="43" s="1"/>
  <c r="Z205" i="79"/>
  <c r="Z206" i="79"/>
  <c r="AJ581" i="79"/>
  <c r="AJ584" i="79"/>
  <c r="O73" i="43" s="1"/>
  <c r="AM522" i="46"/>
  <c r="F104" i="43" s="1"/>
  <c r="Y578" i="79"/>
  <c r="Y581" i="79"/>
  <c r="Y582" i="79"/>
  <c r="Z579" i="79"/>
  <c r="Z581" i="79"/>
  <c r="Y521" i="46"/>
  <c r="V21" i="47"/>
  <c r="AM259" i="46"/>
  <c r="Z1137" i="79"/>
  <c r="E82" i="43" s="1"/>
  <c r="D70" i="43"/>
  <c r="AM131" i="46"/>
  <c r="C93" i="43" s="1"/>
  <c r="AM262" i="46"/>
  <c r="D104" i="43" s="1"/>
  <c r="AM518" i="46"/>
  <c r="AM132" i="46"/>
  <c r="C104" i="43" s="1"/>
  <c r="AM520" i="46"/>
  <c r="AM260" i="46"/>
  <c r="AM519" i="46"/>
  <c r="D67" i="43"/>
  <c r="AM517" i="46"/>
  <c r="AD579" i="79"/>
  <c r="AH580" i="79"/>
  <c r="AL580" i="79"/>
  <c r="AD576" i="79"/>
  <c r="AI580" i="79"/>
  <c r="R18" i="47"/>
  <c r="R17" i="47"/>
  <c r="R20" i="47"/>
  <c r="R21" i="47"/>
  <c r="R16" i="47"/>
  <c r="AE393" i="79"/>
  <c r="J70" i="43" s="1"/>
  <c r="R22" i="47"/>
  <c r="AB203" i="79"/>
  <c r="AD387" i="79"/>
  <c r="AC205" i="79"/>
  <c r="AG581" i="79"/>
  <c r="AA577" i="79"/>
  <c r="AG580" i="79"/>
  <c r="AH576" i="79"/>
  <c r="AA579" i="79"/>
  <c r="AL577" i="79"/>
  <c r="AC208" i="79"/>
  <c r="H67" i="43" s="1"/>
  <c r="Z390" i="79"/>
  <c r="AC203" i="79"/>
  <c r="AD386" i="79"/>
  <c r="AB206" i="79"/>
  <c r="AD388" i="79"/>
  <c r="AL584" i="79"/>
  <c r="Q73" i="43" s="1"/>
  <c r="AL576" i="79"/>
  <c r="AB208" i="79"/>
  <c r="G67" i="43" s="1"/>
  <c r="AD393" i="79"/>
  <c r="I70" i="43" s="1"/>
  <c r="Z387" i="79"/>
  <c r="AL578" i="79"/>
  <c r="Z391" i="79"/>
  <c r="AB202" i="79"/>
  <c r="AB389" i="79"/>
  <c r="AK206" i="79"/>
  <c r="AA203" i="79"/>
  <c r="AA208" i="79"/>
  <c r="F67" i="43" s="1"/>
  <c r="AE389" i="79"/>
  <c r="AB391" i="79"/>
  <c r="AB390" i="79"/>
  <c r="AB393" i="79"/>
  <c r="G70" i="43" s="1"/>
  <c r="AI578" i="79"/>
  <c r="AI581" i="79"/>
  <c r="AK205" i="79"/>
  <c r="AI577" i="79"/>
  <c r="R19" i="47"/>
  <c r="R24" i="47"/>
  <c r="R25" i="47"/>
  <c r="R23" i="47"/>
  <c r="R15" i="47"/>
  <c r="AG584" i="79"/>
  <c r="L73" i="43" s="1"/>
  <c r="AB387" i="79"/>
  <c r="AA576" i="79"/>
  <c r="AG582" i="79"/>
  <c r="AA204" i="79"/>
  <c r="AI576" i="79"/>
  <c r="AH577" i="79"/>
  <c r="AB386" i="79"/>
  <c r="AA578" i="79"/>
  <c r="AG577" i="79"/>
  <c r="AH584" i="79"/>
  <c r="M73" i="43" s="1"/>
  <c r="AA584" i="79"/>
  <c r="F73" i="43" s="1"/>
  <c r="AA581" i="79"/>
  <c r="AG576" i="79"/>
  <c r="AA580" i="79"/>
  <c r="AG579" i="79"/>
  <c r="AD390" i="79"/>
  <c r="AG203" i="79"/>
  <c r="AK390" i="46"/>
  <c r="AB578" i="79"/>
  <c r="AJ386" i="79"/>
  <c r="AL204" i="79"/>
  <c r="AK393" i="79"/>
  <c r="P70" i="43" s="1"/>
  <c r="AG387" i="79"/>
  <c r="AL205" i="79"/>
  <c r="AK387" i="79"/>
  <c r="AL390" i="79"/>
  <c r="AG388" i="79"/>
  <c r="AE577" i="79"/>
  <c r="AK386" i="79"/>
  <c r="Y947" i="79"/>
  <c r="AL388" i="79"/>
  <c r="AB582" i="79"/>
  <c r="AH390" i="79"/>
  <c r="AI386" i="79"/>
  <c r="AH391" i="79"/>
  <c r="AG208" i="79"/>
  <c r="L67" i="43" s="1"/>
  <c r="AD203" i="79"/>
  <c r="AH386" i="79"/>
  <c r="Y388" i="79"/>
  <c r="AG391" i="79"/>
  <c r="Y390" i="79"/>
  <c r="AK391" i="79"/>
  <c r="AL393" i="79"/>
  <c r="Q70" i="43" s="1"/>
  <c r="AJ391" i="79"/>
  <c r="AF584" i="79"/>
  <c r="K73" i="43" s="1"/>
  <c r="AG390" i="79"/>
  <c r="AL389" i="79"/>
  <c r="AJ387" i="79"/>
  <c r="AB584" i="79"/>
  <c r="G73" i="43" s="1"/>
  <c r="AG202" i="79"/>
  <c r="AC579" i="79"/>
  <c r="AF390" i="79"/>
  <c r="Y953" i="79"/>
  <c r="Q19" i="47"/>
  <c r="AC577" i="79"/>
  <c r="Q24" i="47"/>
  <c r="AD208" i="79"/>
  <c r="I67" i="43" s="1"/>
  <c r="AD206" i="79"/>
  <c r="AG206" i="79"/>
  <c r="Y949" i="79"/>
  <c r="AI521" i="46"/>
  <c r="N63" i="43" s="1"/>
  <c r="AG204" i="79"/>
  <c r="AH521" i="46"/>
  <c r="M63" i="43" s="1"/>
  <c r="Q26" i="47"/>
  <c r="AK208" i="79"/>
  <c r="P67" i="43" s="1"/>
  <c r="AF203" i="79"/>
  <c r="Y945" i="79"/>
  <c r="AJ582" i="79"/>
  <c r="AF387" i="79"/>
  <c r="AK388" i="79"/>
  <c r="AL387" i="79"/>
  <c r="AG389" i="79"/>
  <c r="AC578" i="79"/>
  <c r="AJ577" i="79"/>
  <c r="AF391" i="79"/>
  <c r="AH389" i="79"/>
  <c r="AF580" i="79"/>
  <c r="AJ578" i="79"/>
  <c r="AJ579" i="79"/>
  <c r="AF582" i="79"/>
  <c r="AK390" i="79"/>
  <c r="AJ390" i="79"/>
  <c r="Z202" i="79"/>
  <c r="AG386" i="79"/>
  <c r="AH388" i="79"/>
  <c r="AB579" i="79"/>
  <c r="AH387" i="79"/>
  <c r="AF581" i="79"/>
  <c r="Z204" i="79"/>
  <c r="AF577" i="79"/>
  <c r="AL386" i="79"/>
  <c r="AJ393" i="79"/>
  <c r="O70" i="43" s="1"/>
  <c r="Z203" i="79"/>
  <c r="AB577" i="79"/>
  <c r="AJ576" i="79"/>
  <c r="AF576" i="79"/>
  <c r="Y943" i="79"/>
  <c r="AJ389" i="79"/>
  <c r="Y577" i="79"/>
  <c r="AB576" i="79"/>
  <c r="AJ580" i="79"/>
  <c r="AF578" i="79"/>
  <c r="AD581" i="79"/>
  <c r="Y950" i="79"/>
  <c r="AC387" i="79"/>
  <c r="AE576" i="79"/>
  <c r="AF205" i="79"/>
  <c r="Q31" i="47"/>
  <c r="AE584" i="79"/>
  <c r="J73" i="43" s="1"/>
  <c r="Q17" i="47"/>
  <c r="AK203" i="79"/>
  <c r="AL582" i="79"/>
  <c r="Z393" i="79"/>
  <c r="E70" i="43" s="1"/>
  <c r="Z389" i="79"/>
  <c r="AC576" i="79"/>
  <c r="AC202" i="79"/>
  <c r="AC391" i="79"/>
  <c r="AF386" i="79"/>
  <c r="AE581" i="79"/>
  <c r="AD577" i="79"/>
  <c r="AC393" i="79"/>
  <c r="H70" i="43" s="1"/>
  <c r="AI582" i="79"/>
  <c r="AI579" i="79"/>
  <c r="AC390" i="79"/>
  <c r="Z208" i="79"/>
  <c r="E67" i="43" s="1"/>
  <c r="Q21" i="47"/>
  <c r="AL581" i="79"/>
  <c r="AC584" i="79"/>
  <c r="H73" i="43" s="1"/>
  <c r="Y576" i="79"/>
  <c r="Z386" i="79"/>
  <c r="AC206" i="79"/>
  <c r="AC386" i="79"/>
  <c r="AF389" i="79"/>
  <c r="AD578" i="79"/>
  <c r="Y951" i="79"/>
  <c r="AK202" i="79"/>
  <c r="AF393" i="79"/>
  <c r="K70" i="43" s="1"/>
  <c r="AG521" i="46"/>
  <c r="L63" i="43" s="1"/>
  <c r="AF261" i="46"/>
  <c r="K57" i="43" s="1"/>
  <c r="P39" i="47" s="1"/>
  <c r="AC580" i="79"/>
  <c r="AE582" i="79"/>
  <c r="AD391" i="79"/>
  <c r="AC388" i="79"/>
  <c r="AE579" i="79"/>
  <c r="AC582" i="79"/>
  <c r="AE580" i="79"/>
  <c r="AD582" i="79"/>
  <c r="AH582" i="79"/>
  <c r="AH581" i="79"/>
  <c r="AH578" i="79"/>
  <c r="AA1132" i="79"/>
  <c r="AA1131" i="79"/>
  <c r="AA1129" i="79"/>
  <c r="AA1127" i="79"/>
  <c r="AA1134" i="79"/>
  <c r="AA1126" i="79"/>
  <c r="AA1133" i="79"/>
  <c r="AA1135" i="79"/>
  <c r="AA1130" i="79"/>
  <c r="AA1128" i="79"/>
  <c r="AI391" i="79"/>
  <c r="Z576" i="79"/>
  <c r="Z578" i="79"/>
  <c r="Z584" i="79"/>
  <c r="E73" i="43" s="1"/>
  <c r="Z763" i="79"/>
  <c r="Z766" i="79"/>
  <c r="Z762" i="79"/>
  <c r="Z760" i="79"/>
  <c r="Z765" i="79"/>
  <c r="Z761" i="79"/>
  <c r="Z767" i="79"/>
  <c r="Z764" i="79"/>
  <c r="Z1132" i="79"/>
  <c r="Z1127" i="79"/>
  <c r="Z1128" i="79"/>
  <c r="Z1131" i="79"/>
  <c r="Z1126" i="79"/>
  <c r="Z1130" i="79"/>
  <c r="Z1129" i="79"/>
  <c r="Z1133" i="79"/>
  <c r="Z1134" i="79"/>
  <c r="AG1135" i="79"/>
  <c r="AG1126" i="79"/>
  <c r="AG1128" i="79"/>
  <c r="AG1134" i="79"/>
  <c r="AG1131" i="79"/>
  <c r="AG1132" i="79"/>
  <c r="AG1133" i="79"/>
  <c r="AG1127" i="79"/>
  <c r="AG1130" i="79"/>
  <c r="AG1129" i="79"/>
  <c r="AF946" i="79"/>
  <c r="AF943" i="79"/>
  <c r="AF947" i="79"/>
  <c r="AF948" i="79"/>
  <c r="AF950" i="79"/>
  <c r="AF945" i="79"/>
  <c r="AF951" i="79"/>
  <c r="AF949" i="79"/>
  <c r="AF944" i="79"/>
  <c r="AD945" i="79"/>
  <c r="AD950" i="79"/>
  <c r="AD947" i="79"/>
  <c r="AD944" i="79"/>
  <c r="AD949" i="79"/>
  <c r="AD943" i="79"/>
  <c r="AD948" i="79"/>
  <c r="AD951" i="79"/>
  <c r="AD946" i="79"/>
  <c r="AK392" i="46"/>
  <c r="P61" i="43" s="1"/>
  <c r="AK388" i="46"/>
  <c r="AL208" i="79"/>
  <c r="Q67" i="43" s="1"/>
  <c r="AE390" i="79"/>
  <c r="AK765" i="79"/>
  <c r="AK766" i="79"/>
  <c r="AK760" i="79"/>
  <c r="AK764" i="79"/>
  <c r="AK763" i="79"/>
  <c r="AK767" i="79"/>
  <c r="AK761" i="79"/>
  <c r="AK762" i="79"/>
  <c r="AF760" i="79"/>
  <c r="AF764" i="79"/>
  <c r="AF767" i="79"/>
  <c r="AF761" i="79"/>
  <c r="AF765" i="79"/>
  <c r="AF766" i="79"/>
  <c r="AF762" i="79"/>
  <c r="AF763" i="79"/>
  <c r="AD1132" i="79"/>
  <c r="AD1130" i="79"/>
  <c r="AD1134" i="79"/>
  <c r="AD1126" i="79"/>
  <c r="AD1133" i="79"/>
  <c r="AD1129" i="79"/>
  <c r="AD1131" i="79"/>
  <c r="AD1135" i="79"/>
  <c r="AD1128" i="79"/>
  <c r="AD1127" i="79"/>
  <c r="AL1126" i="79"/>
  <c r="AL1134" i="79"/>
  <c r="AL1129" i="79"/>
  <c r="AL1135" i="79"/>
  <c r="AL1133" i="79"/>
  <c r="AL1127" i="79"/>
  <c r="AL1132" i="79"/>
  <c r="AL1128" i="79"/>
  <c r="AL1130" i="79"/>
  <c r="AL1131" i="79"/>
  <c r="AE949" i="79"/>
  <c r="AE951" i="79"/>
  <c r="AE945" i="79"/>
  <c r="AE947" i="79"/>
  <c r="AE946" i="79"/>
  <c r="AE950" i="79"/>
  <c r="AE943" i="79"/>
  <c r="AE948" i="79"/>
  <c r="AE944" i="79"/>
  <c r="AC947" i="79"/>
  <c r="AC944" i="79"/>
  <c r="AC946" i="79"/>
  <c r="AC943" i="79"/>
  <c r="AC949" i="79"/>
  <c r="AC945" i="79"/>
  <c r="AC950" i="79"/>
  <c r="AC948" i="79"/>
  <c r="AC951" i="79"/>
  <c r="Z580" i="79"/>
  <c r="AB763" i="79"/>
  <c r="AB765" i="79"/>
  <c r="AB767" i="79"/>
  <c r="AB762" i="79"/>
  <c r="AB760" i="79"/>
  <c r="AB761" i="79"/>
  <c r="AB764" i="79"/>
  <c r="AB766" i="79"/>
  <c r="AG767" i="79"/>
  <c r="AG765" i="79"/>
  <c r="AG764" i="79"/>
  <c r="AG766" i="79"/>
  <c r="AG760" i="79"/>
  <c r="AG762" i="79"/>
  <c r="AG761" i="79"/>
  <c r="AG763" i="79"/>
  <c r="AE387" i="79"/>
  <c r="AE391" i="79"/>
  <c r="AB1133" i="79"/>
  <c r="AB1127" i="79"/>
  <c r="AB1128" i="79"/>
  <c r="AB1134" i="79"/>
  <c r="AB1129" i="79"/>
  <c r="AB1135" i="79"/>
  <c r="AB1132" i="79"/>
  <c r="AB1130" i="79"/>
  <c r="AB1131" i="79"/>
  <c r="AB1126" i="79"/>
  <c r="AI1135" i="79"/>
  <c r="AI1131" i="79"/>
  <c r="AI1130" i="79"/>
  <c r="AI1129" i="79"/>
  <c r="AI1128" i="79"/>
  <c r="AI1132" i="79"/>
  <c r="AI1133" i="79"/>
  <c r="AI1126" i="79"/>
  <c r="AI1127" i="79"/>
  <c r="AI1134" i="79"/>
  <c r="AL943" i="79"/>
  <c r="AL944" i="79"/>
  <c r="AL951" i="79"/>
  <c r="AL945" i="79"/>
  <c r="AL948" i="79"/>
  <c r="AL949" i="79"/>
  <c r="AL950" i="79"/>
  <c r="AL946" i="79"/>
  <c r="AL947" i="79"/>
  <c r="AI388" i="79"/>
  <c r="AF208" i="79"/>
  <c r="K67" i="43" s="1"/>
  <c r="AA761" i="79"/>
  <c r="AA763" i="79"/>
  <c r="AA762" i="79"/>
  <c r="AA760" i="79"/>
  <c r="AA766" i="79"/>
  <c r="AA767" i="79"/>
  <c r="AA765" i="79"/>
  <c r="AA764" i="79"/>
  <c r="AI766" i="79"/>
  <c r="AI764" i="79"/>
  <c r="AI767" i="79"/>
  <c r="AI760" i="79"/>
  <c r="AI765" i="79"/>
  <c r="AI762" i="79"/>
  <c r="AI763" i="79"/>
  <c r="AI761" i="79"/>
  <c r="AD205" i="79"/>
  <c r="AD202" i="79"/>
  <c r="AF953" i="79"/>
  <c r="K79" i="43" s="1"/>
  <c r="AE1127" i="79"/>
  <c r="AE1129" i="79"/>
  <c r="AE1134" i="79"/>
  <c r="AE1133" i="79"/>
  <c r="AE1132" i="79"/>
  <c r="AE1128" i="79"/>
  <c r="AE1126" i="79"/>
  <c r="AE1131" i="79"/>
  <c r="AE1135" i="79"/>
  <c r="AE1130" i="79"/>
  <c r="AJ1133" i="79"/>
  <c r="AJ1134" i="79"/>
  <c r="AJ1128" i="79"/>
  <c r="AJ1130" i="79"/>
  <c r="AJ1127" i="79"/>
  <c r="AJ1132" i="79"/>
  <c r="AJ1126" i="79"/>
  <c r="AJ1135" i="79"/>
  <c r="AJ1129" i="79"/>
  <c r="AJ1131" i="79"/>
  <c r="AK950" i="79"/>
  <c r="AK943" i="79"/>
  <c r="AK945" i="79"/>
  <c r="AK949" i="79"/>
  <c r="AK951" i="79"/>
  <c r="AK948" i="79"/>
  <c r="AK946" i="79"/>
  <c r="AK947" i="79"/>
  <c r="AK944" i="79"/>
  <c r="AD762" i="79"/>
  <c r="AD764" i="79"/>
  <c r="AD763" i="79"/>
  <c r="AD767" i="79"/>
  <c r="AD766" i="79"/>
  <c r="AD765" i="79"/>
  <c r="AD760" i="79"/>
  <c r="AD761" i="79"/>
  <c r="AK1131" i="79"/>
  <c r="AK1135" i="79"/>
  <c r="AK1130" i="79"/>
  <c r="AK1126" i="79"/>
  <c r="AK1132" i="79"/>
  <c r="AK1128" i="79"/>
  <c r="AK1134" i="79"/>
  <c r="AK1129" i="79"/>
  <c r="AK1133" i="79"/>
  <c r="AK1127" i="79"/>
  <c r="AI390" i="79"/>
  <c r="AH761" i="79"/>
  <c r="AH767" i="79"/>
  <c r="AH766" i="79"/>
  <c r="AH760" i="79"/>
  <c r="AH763" i="79"/>
  <c r="AH762" i="79"/>
  <c r="AH765" i="79"/>
  <c r="AH764" i="79"/>
  <c r="AL953" i="79"/>
  <c r="Q79" i="43" s="1"/>
  <c r="Y579" i="79"/>
  <c r="Y580" i="79"/>
  <c r="Z949" i="79"/>
  <c r="Z943" i="79"/>
  <c r="Z950" i="79"/>
  <c r="Z945" i="79"/>
  <c r="Z951" i="79"/>
  <c r="Z948" i="79"/>
  <c r="Z946" i="79"/>
  <c r="Z947" i="79"/>
  <c r="Z944" i="79"/>
  <c r="AI393" i="79"/>
  <c r="N70" i="43" s="1"/>
  <c r="AF206" i="79"/>
  <c r="Z577" i="79"/>
  <c r="Y389" i="79"/>
  <c r="Y391" i="79"/>
  <c r="AJ765" i="79"/>
  <c r="AJ766" i="79"/>
  <c r="AJ767" i="79"/>
  <c r="AJ761" i="79"/>
  <c r="AJ760" i="79"/>
  <c r="AJ763" i="79"/>
  <c r="AJ764" i="79"/>
  <c r="AJ762" i="79"/>
  <c r="AL760" i="79"/>
  <c r="AL761" i="79"/>
  <c r="AL766" i="79"/>
  <c r="AL767" i="79"/>
  <c r="AL763" i="79"/>
  <c r="AL764" i="79"/>
  <c r="AL765" i="79"/>
  <c r="AL762" i="79"/>
  <c r="AG1137" i="79"/>
  <c r="L82" i="43" s="1"/>
  <c r="AK769" i="79"/>
  <c r="P76" i="43" s="1"/>
  <c r="AF1128" i="79"/>
  <c r="AF1133" i="79"/>
  <c r="AF1132" i="79"/>
  <c r="AF1130" i="79"/>
  <c r="AF1135" i="79"/>
  <c r="AF1127" i="79"/>
  <c r="AF1131" i="79"/>
  <c r="AF1126" i="79"/>
  <c r="AF1129" i="79"/>
  <c r="AF1134" i="79"/>
  <c r="AB943" i="79"/>
  <c r="AB950" i="79"/>
  <c r="AB945" i="79"/>
  <c r="AB949" i="79"/>
  <c r="AB948" i="79"/>
  <c r="AB951" i="79"/>
  <c r="AB947" i="79"/>
  <c r="AB946" i="79"/>
  <c r="AB944" i="79"/>
  <c r="AI946" i="79"/>
  <c r="AI949" i="79"/>
  <c r="AI947" i="79"/>
  <c r="AI950" i="79"/>
  <c r="AI944" i="79"/>
  <c r="AI948" i="79"/>
  <c r="AI951" i="79"/>
  <c r="AI943" i="79"/>
  <c r="AI945" i="79"/>
  <c r="AG769" i="79"/>
  <c r="L76" i="43" s="1"/>
  <c r="AE767" i="79"/>
  <c r="AE764" i="79"/>
  <c r="AE760" i="79"/>
  <c r="AE765" i="79"/>
  <c r="AE766" i="79"/>
  <c r="AE763" i="79"/>
  <c r="AE761" i="79"/>
  <c r="AE762" i="79"/>
  <c r="AC1126" i="79"/>
  <c r="AC1130" i="79"/>
  <c r="AC1127" i="79"/>
  <c r="AC1134" i="79"/>
  <c r="AC1135" i="79"/>
  <c r="AC1132" i="79"/>
  <c r="AC1129" i="79"/>
  <c r="AC1128" i="79"/>
  <c r="AC1131" i="79"/>
  <c r="AC1133" i="79"/>
  <c r="AG945" i="79"/>
  <c r="AG948" i="79"/>
  <c r="AG946" i="79"/>
  <c r="AG950" i="79"/>
  <c r="AG947" i="79"/>
  <c r="AG943" i="79"/>
  <c r="AG951" i="79"/>
  <c r="AG944" i="79"/>
  <c r="AG949" i="79"/>
  <c r="AD953" i="79"/>
  <c r="I79" i="43" s="1"/>
  <c r="AI389" i="79"/>
  <c r="AF202" i="79"/>
  <c r="AE386" i="79"/>
  <c r="Z582" i="79"/>
  <c r="Y387" i="79"/>
  <c r="Y386" i="79"/>
  <c r="AA1137" i="79"/>
  <c r="F82" i="43" s="1"/>
  <c r="AD769" i="79"/>
  <c r="I76" i="43" s="1"/>
  <c r="AC765" i="79"/>
  <c r="AC763" i="79"/>
  <c r="AC762" i="79"/>
  <c r="AC764" i="79"/>
  <c r="AC766" i="79"/>
  <c r="AC767" i="79"/>
  <c r="AC760" i="79"/>
  <c r="AC761" i="79"/>
  <c r="AI1137" i="79"/>
  <c r="N82" i="43" s="1"/>
  <c r="AF1137" i="79"/>
  <c r="K82" i="43" s="1"/>
  <c r="AH1135" i="79"/>
  <c r="AH1133" i="79"/>
  <c r="AH1134" i="79"/>
  <c r="AH1126" i="79"/>
  <c r="AH1132" i="79"/>
  <c r="AH1130" i="79"/>
  <c r="AH1128" i="79"/>
  <c r="AH1129" i="79"/>
  <c r="AH1127" i="79"/>
  <c r="AH1131" i="79"/>
  <c r="Y948" i="79"/>
  <c r="Y946" i="79"/>
  <c r="AA947" i="79"/>
  <c r="AA951" i="79"/>
  <c r="AA946" i="79"/>
  <c r="AA945" i="79"/>
  <c r="AA949" i="79"/>
  <c r="AA943" i="79"/>
  <c r="AA948" i="79"/>
  <c r="AA944" i="79"/>
  <c r="AA950" i="79"/>
  <c r="AJ946" i="79"/>
  <c r="AJ947" i="79"/>
  <c r="AJ944" i="79"/>
  <c r="AJ949" i="79"/>
  <c r="AJ945" i="79"/>
  <c r="AJ943" i="79"/>
  <c r="AJ950" i="79"/>
  <c r="AJ948" i="79"/>
  <c r="AJ951" i="79"/>
  <c r="AI769" i="79"/>
  <c r="N76" i="43" s="1"/>
  <c r="AH947" i="79"/>
  <c r="AH945" i="79"/>
  <c r="AH944" i="79"/>
  <c r="AH948" i="79"/>
  <c r="AH949" i="79"/>
  <c r="AH943" i="79"/>
  <c r="AH950" i="79"/>
  <c r="AH951" i="79"/>
  <c r="AH946" i="79"/>
  <c r="P15" i="47"/>
  <c r="AI208" i="79"/>
  <c r="N67" i="43" s="1"/>
  <c r="AF391" i="46"/>
  <c r="K60" i="43" s="1"/>
  <c r="AJ521" i="46"/>
  <c r="O63" i="43" s="1"/>
  <c r="AF521" i="46"/>
  <c r="K63" i="43" s="1"/>
  <c r="AH261" i="46"/>
  <c r="M57" i="43" s="1"/>
  <c r="R30" i="47" s="1"/>
  <c r="AA392" i="79"/>
  <c r="F69" i="43" s="1"/>
  <c r="AG391" i="46"/>
  <c r="L60" i="43" s="1"/>
  <c r="D82" i="43"/>
  <c r="Y1136" i="79"/>
  <c r="D81" i="43" s="1"/>
  <c r="P17" i="47"/>
  <c r="P18" i="47"/>
  <c r="AJ205" i="79"/>
  <c r="AI203" i="79"/>
  <c r="P21" i="47"/>
  <c r="P24" i="47"/>
  <c r="Q22" i="47"/>
  <c r="Q25" i="47"/>
  <c r="AL203" i="79"/>
  <c r="AI205" i="79"/>
  <c r="AH389" i="46"/>
  <c r="E94" i="43" s="1"/>
  <c r="AH390" i="46"/>
  <c r="AH388" i="46"/>
  <c r="P19" i="47"/>
  <c r="AJ203" i="79"/>
  <c r="P22" i="47"/>
  <c r="Q23" i="47"/>
  <c r="AI206" i="79"/>
  <c r="P16" i="47"/>
  <c r="P25" i="47"/>
  <c r="P23" i="47"/>
  <c r="Q18" i="47"/>
  <c r="Q16" i="47"/>
  <c r="AL202" i="79"/>
  <c r="AJ202" i="79"/>
  <c r="AJ204" i="79"/>
  <c r="AI204" i="79"/>
  <c r="P26" i="47"/>
  <c r="Q20" i="47"/>
  <c r="AJ208" i="79"/>
  <c r="O67" i="43" s="1"/>
  <c r="AH206" i="79"/>
  <c r="AH204" i="79"/>
  <c r="AH202" i="79"/>
  <c r="AH203" i="79"/>
  <c r="AH205"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7"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7" i="79"/>
  <c r="J66" i="43" s="1"/>
  <c r="Z391" i="46"/>
  <c r="E60" i="43" s="1"/>
  <c r="Z261" i="46"/>
  <c r="J54" i="43"/>
  <c r="D54" i="43"/>
  <c r="D55" i="43"/>
  <c r="E54" i="43"/>
  <c r="AK583" i="79" l="1"/>
  <c r="P72" i="43" s="1"/>
  <c r="AM387" i="79"/>
  <c r="AM386" i="79"/>
  <c r="AM388" i="79"/>
  <c r="R54" i="43"/>
  <c r="Z768" i="79"/>
  <c r="E75" i="43" s="1"/>
  <c r="Y583" i="79"/>
  <c r="D72" i="43" s="1"/>
  <c r="AM208" i="79"/>
  <c r="G104" i="43" s="1"/>
  <c r="AD583" i="79"/>
  <c r="I72" i="43" s="1"/>
  <c r="AJ583" i="79"/>
  <c r="O72" i="43" s="1"/>
  <c r="AM521" i="46"/>
  <c r="AM523" i="46" s="1"/>
  <c r="U31" i="47"/>
  <c r="R55" i="43"/>
  <c r="AM261" i="46"/>
  <c r="AM263" i="46" s="1"/>
  <c r="AM388" i="46"/>
  <c r="AM578" i="79"/>
  <c r="AM390" i="46"/>
  <c r="AM203" i="79"/>
  <c r="AM202" i="79"/>
  <c r="AM1127" i="79"/>
  <c r="AM1128" i="79"/>
  <c r="AM762" i="79"/>
  <c r="AM1130" i="79"/>
  <c r="AM766" i="79"/>
  <c r="AM761" i="79"/>
  <c r="AM1126" i="79"/>
  <c r="AM760" i="79"/>
  <c r="AM944" i="79"/>
  <c r="AM1134" i="79"/>
  <c r="AM1132" i="79"/>
  <c r="AM204" i="79"/>
  <c r="AM389" i="46"/>
  <c r="AM133" i="46"/>
  <c r="AM1129" i="79"/>
  <c r="AM1131" i="79"/>
  <c r="AM946" i="79"/>
  <c r="AM582" i="79"/>
  <c r="AM765" i="79"/>
  <c r="AM1135" i="79"/>
  <c r="AM763" i="79"/>
  <c r="AM1133" i="79"/>
  <c r="AM764" i="79"/>
  <c r="AM205" i="79"/>
  <c r="AM206" i="79"/>
  <c r="AM577" i="79"/>
  <c r="D79" i="43"/>
  <c r="R79" i="43" s="1"/>
  <c r="AM953" i="79"/>
  <c r="K104" i="43" s="1"/>
  <c r="AM947" i="79"/>
  <c r="AM391" i="79"/>
  <c r="AM579" i="79"/>
  <c r="R73" i="43"/>
  <c r="AM584" i="79"/>
  <c r="I104" i="43" s="1"/>
  <c r="AM392" i="46"/>
  <c r="E104" i="43" s="1"/>
  <c r="AM576" i="79"/>
  <c r="AM949" i="79"/>
  <c r="AM393" i="79"/>
  <c r="H104" i="43" s="1"/>
  <c r="AM580" i="79"/>
  <c r="AK391" i="46"/>
  <c r="P60" i="43" s="1"/>
  <c r="U47" i="47" s="1"/>
  <c r="AM390" i="79"/>
  <c r="AM389" i="79"/>
  <c r="AM581" i="79"/>
  <c r="AM943" i="79"/>
  <c r="AM945" i="79"/>
  <c r="AM1137" i="79"/>
  <c r="L104" i="43" s="1"/>
  <c r="AM948" i="79"/>
  <c r="AM767" i="79"/>
  <c r="AM951" i="79"/>
  <c r="AM950" i="79"/>
  <c r="AM769" i="79"/>
  <c r="J104" i="43" s="1"/>
  <c r="D103" i="43"/>
  <c r="C103" i="43"/>
  <c r="AB207" i="79"/>
  <c r="G66" i="43" s="1"/>
  <c r="L81" i="47" s="1"/>
  <c r="AL583" i="79"/>
  <c r="Q72" i="43" s="1"/>
  <c r="E95" i="43"/>
  <c r="Z392" i="79"/>
  <c r="E69" i="43" s="1"/>
  <c r="AA207" i="79"/>
  <c r="F66" i="43" s="1"/>
  <c r="AG583" i="79"/>
  <c r="L72" i="43" s="1"/>
  <c r="AB392" i="79"/>
  <c r="G69" i="43" s="1"/>
  <c r="AA583" i="79"/>
  <c r="F72" i="43" s="1"/>
  <c r="R27" i="47"/>
  <c r="R29" i="47" s="1"/>
  <c r="P30" i="47"/>
  <c r="P37" i="47"/>
  <c r="P33" i="47"/>
  <c r="P56" i="47"/>
  <c r="P32" i="47"/>
  <c r="AG392" i="79"/>
  <c r="L69" i="43" s="1"/>
  <c r="AH392" i="79"/>
  <c r="M69" i="43" s="1"/>
  <c r="AB583" i="79"/>
  <c r="G72" i="43" s="1"/>
  <c r="AI583" i="79"/>
  <c r="N72" i="43" s="1"/>
  <c r="AJ392" i="79"/>
  <c r="O69" i="43" s="1"/>
  <c r="AL392" i="79"/>
  <c r="Q69" i="43" s="1"/>
  <c r="H97" i="43"/>
  <c r="P48" i="47"/>
  <c r="AD207" i="79"/>
  <c r="I66" i="43" s="1"/>
  <c r="K95" i="43"/>
  <c r="AF392" i="79"/>
  <c r="K69" i="43" s="1"/>
  <c r="P54" i="47"/>
  <c r="AF583" i="79"/>
  <c r="K72" i="43" s="1"/>
  <c r="AF207" i="79"/>
  <c r="K66" i="43" s="1"/>
  <c r="AK392" i="79"/>
  <c r="P69" i="43" s="1"/>
  <c r="AG207" i="79"/>
  <c r="L66" i="43" s="1"/>
  <c r="P34" i="47"/>
  <c r="P40" i="47"/>
  <c r="AK207" i="79"/>
  <c r="P66" i="43" s="1"/>
  <c r="Z207" i="79"/>
  <c r="E66" i="43" s="1"/>
  <c r="Y952" i="79"/>
  <c r="D78" i="43" s="1"/>
  <c r="H94" i="43"/>
  <c r="H96" i="43"/>
  <c r="AI207" i="79"/>
  <c r="N66" i="43" s="1"/>
  <c r="AE583" i="79"/>
  <c r="J72" i="43" s="1"/>
  <c r="P51" i="47"/>
  <c r="K94" i="43"/>
  <c r="AH583" i="79"/>
  <c r="M72" i="43" s="1"/>
  <c r="AC392" i="79"/>
  <c r="H69" i="43" s="1"/>
  <c r="I99" i="43"/>
  <c r="H93" i="43"/>
  <c r="H98" i="43"/>
  <c r="P55" i="47"/>
  <c r="AI1136" i="79"/>
  <c r="N81" i="43" s="1"/>
  <c r="AB1136" i="79"/>
  <c r="G81" i="43" s="1"/>
  <c r="J99" i="43"/>
  <c r="I95" i="43"/>
  <c r="P50" i="47"/>
  <c r="K101" i="43"/>
  <c r="R76" i="43"/>
  <c r="J98" i="43"/>
  <c r="R70" i="43"/>
  <c r="AC207" i="79"/>
  <c r="H66" i="43" s="1"/>
  <c r="AC583" i="79"/>
  <c r="H72" i="43" s="1"/>
  <c r="K97" i="43"/>
  <c r="L100" i="43"/>
  <c r="J97" i="43"/>
  <c r="P47" i="47"/>
  <c r="P35" i="47"/>
  <c r="P38" i="47"/>
  <c r="AD392" i="79"/>
  <c r="I69" i="43" s="1"/>
  <c r="AD1136" i="79"/>
  <c r="I81" i="43" s="1"/>
  <c r="AF952" i="79"/>
  <c r="K78" i="43" s="1"/>
  <c r="I93" i="43"/>
  <c r="P53" i="47"/>
  <c r="P36" i="47"/>
  <c r="P31" i="47"/>
  <c r="H95" i="43"/>
  <c r="AG952" i="79"/>
  <c r="L78" i="43" s="1"/>
  <c r="AI392" i="79"/>
  <c r="N69" i="43" s="1"/>
  <c r="I98" i="43"/>
  <c r="L94" i="43"/>
  <c r="R61" i="43"/>
  <c r="P46" i="47"/>
  <c r="P52" i="47"/>
  <c r="P41" i="47"/>
  <c r="J96" i="43"/>
  <c r="L95" i="43"/>
  <c r="K93" i="43"/>
  <c r="P45" i="47"/>
  <c r="P49" i="47"/>
  <c r="L102" i="43"/>
  <c r="M102" i="43" s="1"/>
  <c r="I94" i="43"/>
  <c r="AE392" i="79"/>
  <c r="J69" i="43" s="1"/>
  <c r="O98" i="47" s="1"/>
  <c r="Z583" i="79"/>
  <c r="E72" i="43" s="1"/>
  <c r="AH952" i="79"/>
  <c r="M78" i="43" s="1"/>
  <c r="K99" i="43"/>
  <c r="AD768" i="79"/>
  <c r="I75" i="43" s="1"/>
  <c r="J93" i="43"/>
  <c r="AE952" i="79"/>
  <c r="J78" i="43" s="1"/>
  <c r="AL1136" i="79"/>
  <c r="Q81" i="43" s="1"/>
  <c r="AK768" i="79"/>
  <c r="P75" i="43" s="1"/>
  <c r="L93" i="43"/>
  <c r="Z1136" i="79"/>
  <c r="E81" i="43" s="1"/>
  <c r="G97" i="43"/>
  <c r="AH1136" i="79"/>
  <c r="M81" i="43" s="1"/>
  <c r="AF1136" i="79"/>
  <c r="K81" i="43" s="1"/>
  <c r="AC952" i="79"/>
  <c r="H78" i="43" s="1"/>
  <c r="AG1136" i="79"/>
  <c r="L81" i="43" s="1"/>
  <c r="L98" i="43"/>
  <c r="J94" i="43"/>
  <c r="L97" i="43"/>
  <c r="AL768" i="79"/>
  <c r="Q75" i="43" s="1"/>
  <c r="AF768" i="79"/>
  <c r="K75" i="43" s="1"/>
  <c r="AD952" i="79"/>
  <c r="I78" i="43" s="1"/>
  <c r="J95" i="43"/>
  <c r="I96" i="43"/>
  <c r="AC768" i="79"/>
  <c r="H75" i="43" s="1"/>
  <c r="K100" i="43"/>
  <c r="AK1136" i="79"/>
  <c r="P81" i="43" s="1"/>
  <c r="AJ1136" i="79"/>
  <c r="O81" i="43" s="1"/>
  <c r="AI768" i="79"/>
  <c r="N75" i="43" s="1"/>
  <c r="AA768" i="79"/>
  <c r="F75" i="43" s="1"/>
  <c r="I97" i="43"/>
  <c r="K96" i="43"/>
  <c r="Y392" i="79"/>
  <c r="D69" i="43" s="1"/>
  <c r="L99" i="43"/>
  <c r="R82" i="43"/>
  <c r="AJ952" i="79"/>
  <c r="O78" i="43" s="1"/>
  <c r="K98" i="43"/>
  <c r="AE1136" i="79"/>
  <c r="J81" i="43" s="1"/>
  <c r="AE768" i="79"/>
  <c r="J75" i="43" s="1"/>
  <c r="Z952" i="79"/>
  <c r="E78" i="43" s="1"/>
  <c r="AL952" i="79"/>
  <c r="Q78" i="43" s="1"/>
  <c r="L101" i="43"/>
  <c r="AA952" i="79"/>
  <c r="F78" i="43" s="1"/>
  <c r="AC1136" i="79"/>
  <c r="H81" i="43" s="1"/>
  <c r="AI952" i="79"/>
  <c r="N78" i="43" s="1"/>
  <c r="AB952" i="79"/>
  <c r="G78" i="43" s="1"/>
  <c r="AJ768" i="79"/>
  <c r="O75" i="43" s="1"/>
  <c r="AH768" i="79"/>
  <c r="M75" i="43" s="1"/>
  <c r="AK952" i="79"/>
  <c r="P78" i="43" s="1"/>
  <c r="AG768" i="79"/>
  <c r="L75" i="43" s="1"/>
  <c r="AB768" i="79"/>
  <c r="G75" i="43" s="1"/>
  <c r="L96" i="43"/>
  <c r="J100" i="43"/>
  <c r="AA1136"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7" i="79"/>
  <c r="O66" i="43" s="1"/>
  <c r="T75" i="47" s="1"/>
  <c r="Q27" i="47"/>
  <c r="Q29" i="47" s="1"/>
  <c r="Q42" i="47" s="1"/>
  <c r="Q44" i="47" s="1"/>
  <c r="P27" i="47"/>
  <c r="P29" i="47" s="1"/>
  <c r="Q60" i="47"/>
  <c r="Q67" i="47"/>
  <c r="Q69" i="47"/>
  <c r="Q50" i="47"/>
  <c r="R40" i="47"/>
  <c r="Q71" i="47"/>
  <c r="R41" i="47"/>
  <c r="R33" i="47"/>
  <c r="AL207"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7"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U83" i="47" l="1"/>
  <c r="E42" i="43"/>
  <c r="E31" i="43"/>
  <c r="E29" i="43"/>
  <c r="E30" i="43"/>
  <c r="H20" i="43"/>
  <c r="AM207" i="79"/>
  <c r="AM209" i="79" s="1"/>
  <c r="E32" i="43"/>
  <c r="R75" i="43"/>
  <c r="R66" i="43"/>
  <c r="R69" i="43"/>
  <c r="R60" i="43"/>
  <c r="R72" i="43"/>
  <c r="Q82" i="47"/>
  <c r="P83" i="47"/>
  <c r="AM391" i="46"/>
  <c r="AM393" i="46" s="1"/>
  <c r="U63" i="47"/>
  <c r="U71" i="47"/>
  <c r="AM1136" i="79"/>
  <c r="AM1138" i="79" s="1"/>
  <c r="U48" i="47"/>
  <c r="U50" i="47"/>
  <c r="AM768" i="79"/>
  <c r="AM770" i="79" s="1"/>
  <c r="U61" i="47"/>
  <c r="U65" i="47"/>
  <c r="U49" i="47"/>
  <c r="U56" i="47"/>
  <c r="U68" i="47"/>
  <c r="U70" i="47"/>
  <c r="U45" i="47"/>
  <c r="U46" i="47"/>
  <c r="U60" i="47"/>
  <c r="U66" i="47"/>
  <c r="U69" i="47"/>
  <c r="U52" i="47"/>
  <c r="AM583" i="79"/>
  <c r="AM585" i="79" s="1"/>
  <c r="AM392" i="79"/>
  <c r="AM394" i="79" s="1"/>
  <c r="U62" i="47"/>
  <c r="U64" i="47"/>
  <c r="U54" i="47"/>
  <c r="U55" i="47"/>
  <c r="U67" i="47"/>
  <c r="U53" i="47"/>
  <c r="U51" i="47"/>
  <c r="AM952" i="79"/>
  <c r="AM954"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E43"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<sst xmlns="http://schemas.openxmlformats.org/spreadsheetml/2006/main" count="3921" uniqueCount="798">
  <si>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</si>
  <si>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</si>
  <si>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</si>
  <si>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</si>
  <si>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</si>
  <si>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</si>
  <si>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</si>
  <si>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</si>
  <si>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</si>
  <si>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</si>
  <si>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</si>
  <si>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</si>
  <si>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</si>
  <si>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</si>
  <si>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</si>
  <si>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</si>
  <si>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</si>
  <si>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</si>
  <si>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</si>
  <si>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</si>
  <si>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</si>
  <si>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</si>
  <si>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</si>
  <si>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</si>
  <si>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</si>
  <si>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</si>
  <si>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</si>
  <si>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</si>
  <si>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</si>
  <si>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</si>
  <si>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</si>
  <si>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</si>
  <si>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</si>
  <si>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</si>
  <si>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</si>
  <si>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</si>
  <si>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</si>
  <si>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</si>
  <si>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</si>
  <si>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</si>
  <si>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</si>
  <si>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</si>
  <si>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</si>
  <si>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</si>
  <si>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</si>
  <si>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</si>
  <si>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</si>
  <si>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</si>
  <si>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</si>
  <si>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</si>
  <si>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</si>
  <si>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</si>
  <si>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</si>
  <si>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</si>
  <si>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</si>
  <si>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</si>
  <si>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</si>
  <si>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</si>
  <si>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</si>
  <si>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</si>
  <si>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</si>
  <si>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</si>
  <si>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</si>
  <si>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</si>
  <si>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</si>
  <si>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</si>
  <si>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</si>
  <si>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</si>
  <si>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</si>
  <si>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</si>
  <si>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</si>
  <si>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</si>
  <si>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</si>
  <si>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</si>
  <si>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</si>
  <si>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</si>
  <si>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</si>
  <si>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</si>
  <si>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</si>
  <si>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</si>
  <si>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</si>
  <si>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</si>
  <si>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</si>
  <si>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</si>
  <si>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</si>
  <si>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</si>
  <si>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</si>
  <si>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</si>
  <si>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</si>
  <si>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</si>
  <si>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</si>
  <si>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</si>
  <si>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</si>
  <si>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</si>
  <si>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</si>
  <si>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</si>
  <si>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</si>
  <si>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</si>
  <si>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</si>
  <si>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</si>
  <si>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</si>
  <si>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</si>
  <si>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</si>
  <si>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</si>
  <si>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</si>
  <si>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</si>
  <si>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</si>
  <si>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</si>
  <si>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</si>
  <si>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</si>
  <si>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</si>
  <si>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</si>
  <si>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</si>
  <si>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</si>
  <si>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</si>
  <si>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</si>
  <si>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</si>
  <si>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</si>
  <si>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</si>
  <si>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</si>
  <si>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</si>
  <si>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</si>
  <si>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</si>
  <si>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</si>
  <si>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</si>
  <si>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</si>
  <si>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</si>
  <si>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</si>
  <si>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</si>
  <si>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</si>
  <si>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</si>
  <si>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</si>
  <si>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</si>
  <si>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</si>
  <si>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</si>
  <si>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</si>
  <si>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</si>
  <si>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</si>
  <si>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</si>
  <si>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</si>
  <si>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</si>
  <si>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</si>
  <si>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</si>
  <si>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</si>
  <si>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</si>
  <si>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</si>
  <si>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</si>
  <si>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</si>
  <si>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</si>
  <si>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</si>
  <si>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</si>
  <si>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</si>
  <si>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</si>
  <si>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</si>
  <si>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</si>
  <si>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</si>
  <si>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</si>
  <si>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</si>
  <si>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</si>
  <si>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</si>
  <si>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</si>
  <si>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</si>
  <si>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</si>
  <si>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</si>
  <si>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</si>
  <si>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</si>
  <si>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</si>
  <si>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</si>
  <si>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</si>
  <si>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</si>
  <si>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</si>
  <si>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</si>
  <si>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</si>
  <si>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</si>
  <si>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</si>
  <si>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</si>
  <si>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</si>
  <si>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</si>
  <si>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</si>
  <si>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</si>
  <si>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</si>
  <si>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</si>
  <si>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</si>
  <si>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</si>
  <si>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</si>
  <si>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</si>
  <si>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</si>
  <si>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</si>
  <si>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</si>
  <si>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</si>
  <si>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</si>
  <si>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</si>
  <si>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</si>
  <si>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</si>
  <si>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</si>
  <si>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</si>
  <si>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</si>
  <si>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</si>
  <si>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</si>
  <si>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</si>
  <si>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</si>
  <si>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</si>
  <si>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</si>
  <si>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</si>
  <si>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</si>
  <si>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</si>
  <si>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</si>
  <si>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</si>
  <si>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</si>
  <si>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</si>
  <si>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</si>
  <si>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</si>
  <si>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</si>
  <si>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</si>
  <si>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</si>
  <si>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</si>
  <si>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</si>
  <si>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</si>
  <si>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</si>
  <si>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</si>
  <si>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</si>
  <si>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</si>
  <si>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</si>
  <si>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</si>
  <si>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</si>
  <si>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</si>
  <si>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</si>
  <si>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</si>
  <si>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</si>
  <si>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</si>
  <si>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</si>
  <si>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</si>
  <si>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</si>
  <si>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</si>
  <si>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</si>
  <si>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</si>
  <si>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</si>
  <si>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</si>
  <si>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</si>
  <si>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</si>
  <si>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</si>
  <si>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</si>
  <si>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</si>
  <si>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</si>
  <si>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</si>
  <si>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</si>
  <si>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</si>
  <si>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</si>
  <si>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</si>
  <si>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</si>
  <si>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</si>
  <si>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</si>
  <si>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</si>
  <si>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</si>
  <si>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</si>
  <si>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</si>
  <si>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</si>
  <si>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</si>
  <si>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</si>
  <si>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</si>
  <si>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</si>
  <si>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</si>
  <si>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</si>
  <si>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</si>
  <si>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</si>
  <si>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</si>
  <si>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</si>
  <si>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</si>
  <si>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</si>
  <si>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</si>
  <si>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</si>
  <si>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</si>
  <si>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</si>
  <si>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</si>
  <si>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</si>
  <si>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</si>
  <si>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</si>
  <si>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</si>
  <si>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</si>
  <si>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</si>
  <si>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</si>
  <si>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</si>
  <si>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</si>
  <si>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</si>
  <si>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</si>
  <si>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</si>
  <si>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</si>
  <si>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</si>
  <si>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</si>
  <si>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</si>
  <si>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</si>
  <si>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</si>
  <si>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</si>
  <si>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</si>
  <si>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</si>
  <si>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</si>
  <si>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</si>
  <si>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</si>
  <si>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</si>
  <si>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</si>
  <si>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</si>
  <si>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</si>
  <si>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</si>
  <si>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</si>
  <si>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</si>
  <si>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</si>
  <si>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</si>
  <si>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</si>
  <si>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</si>
  <si>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</si>
  <si>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</si>
  <si>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</si>
  <si>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</si>
  <si>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</si>
  <si>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</si>
  <si>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</si>
  <si>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</si>
  <si>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</si>
  <si>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</si>
  <si>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</si>
  <si>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</si>
  <si>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</si>
  <si>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</si>
  <si>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</si>
  <si>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</si>
  <si>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</si>
  <si>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</si>
  <si>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</si>
  <si>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</si>
  <si>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</si>
  <si>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</si>
  <si>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</si>
  <si>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</si>
  <si>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</si>
  <si>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</si>
  <si>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</si>
  <si>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</si>
  <si>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</si>
  <si>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</si>
  <si>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</si>
  <si>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</si>
  <si>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</si>
  <si>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</si>
  <si>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</si>
  <si>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</si>
  <si>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</si>
  <si>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</si>
  <si>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</si>
  <si>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</si>
  <si>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</si>
  <si>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</si>
  <si>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</si>
  <si>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</si>
  <si>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</si>
  <si>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</si>
  <si>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</si>
  <si>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</si>
  <si>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</si>
  <si>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</si>
  <si>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</si>
  <si>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</si>
  <si>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</si>
  <si>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</si>
  <si>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</si>
  <si>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</si>
  <si>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</si>
  <si>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</si>
  <si>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</si>
  <si>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</si>
  <si>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</si>
  <si>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</si>
  <si>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</si>
  <si>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</si>
  <si>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</si>
  <si>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</si>
  <si>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</si>
  <si>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</si>
  <si>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</si>
  <si>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</si>
  <si>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</si>
  <si>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</si>
  <si>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</si>
  <si>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</si>
  <si>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</si>
  <si>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</si>
  <si>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</si>
  <si>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</si>
  <si>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</si>
  <si>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</si>
  <si>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</si>
  <si>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</si>
  <si>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</si>
  <si>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</si>
  <si>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</si>
  <si>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</si>
  <si>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</si>
  <si>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</si>
  <si>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</si>
  <si>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</si>
  <si>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</si>
  <si>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</si>
  <si>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</si>
  <si>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</si>
  <si>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</si>
  <si>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</si>
  <si>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</si>
  <si>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</si>
  <si>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</si>
  <si>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</si>
  <si>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</si>
  <si>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</si>
  <si>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</si>
  <si>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</si>
  <si>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</si>
  <si>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</si>
  <si>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</si>
  <si>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</si>
  <si>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</si>
  <si>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</si>
  <si>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</si>
  <si>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</si>
  <si>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</si>
  <si>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</si>
  <si>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</si>
  <si>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</si>
  <si>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</si>
  <si>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</si>
  <si>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</si>
  <si>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</si>
  <si>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</si>
  <si>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</si>
  <si>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</si>
  <si>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</si>
  <si>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</si>
  <si>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</si>
  <si>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</si>
  <si>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</si>
  <si>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</si>
  <si>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</si>
  <si>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</si>
  <si>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</si>
  <si>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</si>
  <si>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</si>
  <si>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</si>
  <si>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</si>
  <si>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</si>
  <si>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</si>
  <si>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</si>
  <si>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</si>
  <si>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</si>
  <si>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</si>
  <si>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</si>
  <si>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</si>
  <si>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</si>
  <si>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</si>
  <si>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</si>
  <si>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</si>
  <si>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</si>
  <si>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</si>
  <si>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</si>
  <si>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</si>
  <si>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</si>
  <si>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</si>
  <si>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</si>
  <si>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</si>
  <si>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</si>
  <si>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</si>
  <si>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</si>
  <si>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</si>
  <si>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</si>
  <si>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</si>
  <si>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</si>
  <si>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</si>
  <si>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</si>
  <si>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</si>
  <si>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</si>
  <si>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</si>
  <si>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</si>
  <si>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</si>
  <si>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</si>
  <si>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</si>
  <si>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</si>
  <si>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</si>
  <si>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</si>
  <si>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</si>
  <si>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</si>
  <si>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</si>
  <si>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</si>
  <si>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</si>
  <si>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</si>
  <si>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</si>
  <si>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</si>
  <si>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</si>
  <si>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</si>
  <si>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</si>
  <si>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</si>
  <si>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</si>
  <si>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</si>
  <si>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</si>
  <si>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</si>
  <si>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</si>
  <si>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</si>
  <si>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</si>
  <si>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</si>
  <si>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</si>
  <si>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</si>
  <si>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</si>
  <si>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</si>
  <si>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</si>
  <si>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</si>
  <si>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</si>
  <si>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</si>
  <si>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</si>
  <si>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</si>
  <si>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</si>
  <si>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</si>
  <si>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</si>
  <si>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</si>
  <si>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</si>
  <si>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</si>
  <si>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</si>
  <si>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</si>
  <si>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</si>
  <si>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</si>
  <si>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</si>
  <si>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</si>
  <si>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</si>
  <si>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</si>
  <si>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</si>
  <si>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</si>
  <si>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</si>
  <si>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</si>
  <si>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</si>
  <si>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</si>
  <si>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</si>
  <si>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</si>
  <si>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</si>
  <si>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</si>
  <si>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</si>
  <si>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</si>
  <si>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</si>
  <si>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</si>
  <si>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</si>
  <si>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</si>
  <si>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</si>
  <si>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</si>
  <si>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</si>
  <si>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</si>
  <si>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</si>
  <si>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</si>
  <si>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</si>
  <si>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</si>
  <si>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</si>
  <si>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</si>
  <si>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</si>
  <si>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</si>
  <si>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</si>
  <si>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</si>
  <si>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</si>
  <si>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</si>
  <si>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</si>
  <si>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</si>
  <si>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</si>
  <si>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</si>
  <si>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</si>
  <si>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</si>
  <si>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</si>
  <si>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</si>
  <si>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</si>
  <si>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</si>
  <si>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</si>
  <si>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</si>
  <si>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</si>
  <si>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</si>
  <si>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</si>
  <si>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</si>
  <si>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</si>
  <si>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</si>
  <si>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</si>
  <si>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</si>
  <si>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</si>
  <si>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</si>
  <si>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</si>
  <si>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</si>
  <si>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</si>
  <si>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</si>
  <si>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</si>
  <si>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</si>
  <si>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</si>
  <si>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</si>
  <si>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</si>
  <si>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</si>
  <si>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</si>
  <si>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</si>
  <si>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</si>
  <si>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</si>
  <si>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</si>
  <si>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</si>
  <si>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</si>
  <si>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</si>
  <si>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</si>
  <si>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</si>
  <si>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</si>
  <si>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</si>
  <si>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</si>
  <si>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</si>
  <si>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</si>
  <si>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</si>
  <si>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</si>
  <si>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</si>
  <si>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</si>
  <si>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</si>
  <si>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</si>
  <si>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</si>
  <si>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</si>
  <si>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</si>
  <si>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</si>
  <si>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</si>
  <si>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</si>
  <si>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</si>
  <si>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</si>
  <si>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</si>
  <si>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</si>
  <si>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</si>
  <si>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</si>
  <si>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</si>
  <si>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</si>
  <si>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</si>
  <si>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</si>
  <si>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</si>
  <si>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</si>
  <si>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</si>
  <si>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</si>
  <si>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</si>
  <si>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</si>
  <si>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</si>
  <si>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</si>
  <si>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</si>
  <si>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</si>
  <si>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</si>
  <si>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</si>
  <si>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</si>
  <si>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</si>
  <si>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</si>
  <si>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</si>
  <si>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</si>
  <si>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</si>
  <si>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</si>
  <si>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</si>
  <si>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</si>
  <si>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</si>
  <si>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</si>
  <si>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</si>
  <si>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</si>
  <si>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</si>
  <si>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</si>
  <si>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</si>
  <si>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</si>
  <si>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</si>
  <si>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</si>
  <si>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</si>
  <si>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</si>
  <si>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</si>
  <si>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</si>
  <si>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</si>
  <si>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</si>
  <si>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</si>
  <si>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</si>
  <si>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</si>
  <si>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</si>
  <si>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</si>
  <si>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</si>
  <si>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</si>
  <si>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</si>
  <si>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</si>
  <si>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</si>
  <si>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</si>
  <si>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</si>
  <si>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</si>
  <si>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</si>
  <si>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</si>
  <si>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</si>
  <si>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</si>
  <si>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</si>
  <si>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</si>
  <si>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</si>
  <si>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</si>
  <si>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</si>
  <si>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</si>
  <si>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</si>
  <si>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</si>
  <si>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</si>
  <si>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</si>
  <si>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</si>
  <si>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</si>
  <si>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</si>
  <si>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</si>
  <si>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t>Summary of Project #1</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</si>
  <si>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</si>
  <si>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</si>
  <si>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EB-2019-0023</t>
  </si>
  <si>
    <t>2020 IRM Application</t>
  </si>
  <si>
    <t>2017-2018</t>
  </si>
  <si>
    <t>Save on Energy Instant Discount Program</t>
  </si>
  <si>
    <t>Save on Energy Smart Thermostat Program</t>
  </si>
  <si>
    <t>Save on Energy Business Refrigeration Program</t>
  </si>
  <si>
    <t>Swimming Pool Efficiency Program</t>
  </si>
  <si>
    <t>EB-2018-0021</t>
  </si>
  <si>
    <t>2019 IRM Application</t>
  </si>
  <si>
    <t>2013-2014</t>
  </si>
  <si>
    <t>Streetlighting</t>
  </si>
  <si>
    <t>EB-2009-0259</t>
  </si>
  <si>
    <t>EB-2010-0067</t>
  </si>
  <si>
    <t>EB-2011-0155</t>
  </si>
  <si>
    <t>EB-2012-0110</t>
  </si>
  <si>
    <t>EB-2013-0115</t>
  </si>
  <si>
    <t>EB-2014-0059</t>
  </si>
  <si>
    <t>EB-2015-0056</t>
  </si>
  <si>
    <t>EB-2016-0059</t>
  </si>
  <si>
    <t>EB-2017-0029</t>
  </si>
  <si>
    <t>Home Depot Home Appliance Market Uplift Conservation Fund Pilot Program</t>
  </si>
  <si>
    <t>Solar Powered Attic Ventilation LDC Innovation Fund Pilot Program</t>
  </si>
  <si>
    <t>PoolSaver Benchmarking Local Program</t>
  </si>
  <si>
    <t>Whole Home Pilot Program</t>
  </si>
  <si>
    <t>Save on Energy Instand Discount Program</t>
  </si>
  <si>
    <t>Table 8-a:  Burlington</t>
  </si>
  <si>
    <t>Persistence in 2018</t>
  </si>
  <si>
    <t>Persistence in 2019</t>
  </si>
  <si>
    <t>Persistence in 2020</t>
  </si>
  <si>
    <t>Less Street Lighting</t>
  </si>
  <si>
    <t>Details of Project #1 (December, 2017)</t>
  </si>
  <si>
    <t>Summary of Project #2</t>
  </si>
  <si>
    <t>Cumulative Gross kW reduction</t>
  </si>
  <si>
    <t>Persistence in 2021</t>
  </si>
  <si>
    <t>Details of Project #2 (January, 2018)</t>
  </si>
  <si>
    <t>kWh totals from Burlington Hydro_AttE-Chapter2_Appendices_20140506 (2011 and 2012 excluded as fully embedded in forecast). Allocation folllows methodology described in Burlington Hydro_PSA-AttN_2014CDMAdjLoadForecast_20140506</t>
  </si>
  <si>
    <t>Note:  Years other than 2017 and 2018 have been removed from this table, as those years are not part of the LRAMVA disposition</t>
  </si>
  <si>
    <t>Business</t>
  </si>
  <si>
    <t>Energy Audit Funding</t>
  </si>
  <si>
    <t>Burlington Hydro Inc.</t>
  </si>
  <si>
    <t>Commercial &amp; Institutional</t>
  </si>
  <si>
    <t>EE</t>
  </si>
  <si>
    <t>DR-3</t>
  </si>
  <si>
    <t>DR</t>
  </si>
  <si>
    <t>peaksaverPLUS</t>
  </si>
  <si>
    <t>peaksaverPLUS (IHD)</t>
  </si>
  <si>
    <t>Small Business Lighting</t>
  </si>
  <si>
    <t>Consumer</t>
  </si>
  <si>
    <t>Annual Coupons</t>
  </si>
  <si>
    <t>Bi-Annual Retailer Events</t>
  </si>
  <si>
    <t>HVAC</t>
  </si>
  <si>
    <t>Industrial</t>
  </si>
  <si>
    <t>PSUI</t>
  </si>
  <si>
    <t>Non-LDC</t>
  </si>
  <si>
    <t/>
  </si>
  <si>
    <t>Commercial</t>
  </si>
  <si>
    <t>Home Assistance</t>
  </si>
  <si>
    <t>Pre-2011 Programs Completed in 2011</t>
  </si>
  <si>
    <t>Tier 1</t>
  </si>
  <si>
    <t>Commercial Demand Response</t>
  </si>
  <si>
    <t>Program Enabled</t>
  </si>
  <si>
    <t>LDC Program Enabled Savings</t>
  </si>
  <si>
    <t>Time-of-Use Savings</t>
  </si>
  <si>
    <t>non-Tier 1</t>
  </si>
  <si>
    <t xml:space="preserve">Demand Response 3 </t>
  </si>
  <si>
    <t>Source: 2011-2014 Persistence Report_Burlington Hydro Inc.</t>
  </si>
  <si>
    <t>Rows 124:219,132</t>
  </si>
  <si>
    <t>Rates removed</t>
  </si>
  <si>
    <t>Not making a claim for those years in this application</t>
  </si>
  <si>
    <t>Savings for street light projects subtracted from Retrofit program results</t>
  </si>
  <si>
    <t>Streetl light savings calculated separately on Tab 8</t>
  </si>
  <si>
    <t>Street light savings imported from Tab 8</t>
  </si>
  <si>
    <t>Interest rates not published yet for those time periods</t>
  </si>
  <si>
    <t>C51:52, H139</t>
  </si>
  <si>
    <t>Estimated interest rate for carrying charges for Q1 2020 and Jan-Apr 2020</t>
  </si>
  <si>
    <t>Unverified</t>
  </si>
  <si>
    <t>Adjustments to 2015 in 2016</t>
  </si>
  <si>
    <t>Adjustments to 2015 in 2017</t>
  </si>
  <si>
    <t>Adjustments to 2015 in 2018</t>
  </si>
  <si>
    <t>Adjustment to 2015 savings in 2018</t>
  </si>
  <si>
    <t>Adjustment to 2015 savings in 2016</t>
  </si>
  <si>
    <t>Adjustment to 2015 savings in 2017</t>
  </si>
  <si>
    <t>Adjustment to 2016 savings in 2017</t>
  </si>
  <si>
    <t>Adjustment to 2016 savings  in 2018</t>
  </si>
  <si>
    <t>Adjustment to 2017 savings in 2018</t>
  </si>
  <si>
    <t>COBRA</t>
  </si>
  <si>
    <t>SHOEBOX</t>
  </si>
  <si>
    <t>SQUARE</t>
  </si>
  <si>
    <t>SQUARE PACK</t>
  </si>
  <si>
    <t>Billing Wattage (W)</t>
  </si>
  <si>
    <t>d * e/1000</t>
  </si>
  <si>
    <r>
      <t>d</t>
    </r>
    <r>
      <rPr>
        <b/>
        <vertAlign val="subscript"/>
        <sz val="11"/>
        <color theme="0"/>
        <rFont val="Calibri"/>
        <family val="2"/>
        <scheme val="minor"/>
      </rPr>
      <t>1</t>
    </r>
    <r>
      <rPr>
        <b/>
        <sz val="11"/>
        <color theme="0"/>
        <rFont val="Calibri"/>
        <family val="2"/>
        <scheme val="minor"/>
      </rPr>
      <t xml:space="preserve"> * e</t>
    </r>
    <r>
      <rPr>
        <b/>
        <vertAlign val="subscript"/>
        <sz val="11"/>
        <color theme="0"/>
        <rFont val="Calibri"/>
        <family val="2"/>
        <scheme val="minor"/>
      </rPr>
      <t>1</t>
    </r>
    <r>
      <rPr>
        <b/>
        <sz val="11"/>
        <color theme="0"/>
        <rFont val="Calibri"/>
        <family val="2"/>
        <scheme val="minor"/>
      </rPr>
      <t>/1000</t>
    </r>
  </si>
  <si>
    <t>SHOE BOX</t>
  </si>
  <si>
    <t>Rows 498,682</t>
  </si>
  <si>
    <t>AC5672 AC587:AC589, AC756, AC772:AC773</t>
  </si>
  <si>
    <t>Rows 59, 124:125, 309</t>
  </si>
  <si>
    <t>Added separate rows where adjustments made in more than one year</t>
  </si>
  <si>
    <t>Facilitates comparison with IESO reports</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</si>
</sst>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0000"/>
    <numFmt numFmtId="290" formatCode="#,##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hair">
        <color auto="1"/>
      </left>
      <right style="hair">
        <color auto="1"/>
      </right>
      <top style="thin">
        <color auto="1"/>
      </top>
      <bottom style="thin">
        <color auto="1"/>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7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3" fontId="48" fillId="2" borderId="110" xfId="0" applyNumberFormat="1" applyFont="1" applyFill="1" applyBorder="1" applyAlignment="1">
      <alignment horizontal="center"/>
    </xf>
    <xf numFmtId="3" fontId="41" fillId="2" borderId="110" xfId="0" applyNumberFormat="1" applyFont="1" applyFill="1" applyBorder="1" applyAlignment="1" applyProtection="1">
      <alignment horizontal="center"/>
      <protection locked="0"/>
    </xf>
    <xf numFmtId="181" fontId="41" fillId="2" borderId="3" xfId="71" applyNumberFormat="1" applyFont="1" applyFill="1" applyBorder="1" applyAlignment="1">
      <alignment horizontal="center"/>
    </xf>
    <xf numFmtId="176" fontId="8" fillId="28" borderId="143" xfId="0" applyNumberFormat="1" applyFont="1" applyFill="1" applyBorder="1" applyAlignment="1">
      <alignment horizontal="center" vertical="center" wrapText="1"/>
    </xf>
    <xf numFmtId="43" fontId="8" fillId="2" borderId="0" xfId="71" applyFont="1" applyFill="1" applyProtection="1">
      <protection locked="0"/>
    </xf>
    <xf numFmtId="180" fontId="8" fillId="2" borderId="0" xfId="70" applyNumberFormat="1" applyFont="1" applyFill="1" applyAlignment="1" applyProtection="1">
      <alignment horizontal="center"/>
      <protection locked="0"/>
    </xf>
    <xf numFmtId="0" fontId="209" fillId="2" borderId="0" xfId="0" applyFont="1" applyFill="1" applyProtection="1">
      <protection locked="0"/>
    </xf>
    <xf numFmtId="180" fontId="45" fillId="2" borderId="0" xfId="70" applyNumberFormat="1" applyFont="1" applyFill="1" applyAlignment="1" applyProtection="1">
      <alignment horizontal="center"/>
      <protection locked="0"/>
    </xf>
    <xf numFmtId="0" fontId="54" fillId="2" borderId="0" xfId="0" applyFont="1" applyFill="1" applyAlignment="1" applyProtection="1">
      <alignment horizontal="left" vertical="center" wrapText="1"/>
      <protection locked="0"/>
    </xf>
    <xf numFmtId="0" fontId="5" fillId="2" borderId="0" xfId="0" applyFont="1" applyFill="1" applyProtection="1">
      <protection locked="0"/>
    </xf>
    <xf numFmtId="3" fontId="45" fillId="2"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10" fontId="210" fillId="2" borderId="0" xfId="0" applyNumberFormat="1" applyFont="1" applyFill="1" applyAlignment="1">
      <alignment horizontal="center" vertical="center"/>
    </xf>
    <xf numFmtId="10" fontId="41" fillId="28" borderId="0" xfId="72" applyNumberFormat="1" applyFont="1" applyFill="1" applyAlignment="1" applyProtection="1">
      <alignment horizontal="center" vertical="center"/>
      <protection locked="0"/>
    </xf>
    <xf numFmtId="10" fontId="34" fillId="28" borderId="0" xfId="0" applyNumberFormat="1" applyFont="1" applyFill="1" applyAlignment="1" applyProtection="1">
      <alignment horizontal="center" vertical="center"/>
      <protection locked="0"/>
    </xf>
    <xf numFmtId="9" fontId="41" fillId="28" borderId="0" xfId="0" applyNumberFormat="1" applyFont="1" applyFill="1" applyAlignment="1">
      <alignment horizontal="center"/>
    </xf>
    <xf numFmtId="10" fontId="41" fillId="28" borderId="0" xfId="0" applyNumberFormat="1" applyFont="1" applyFill="1" applyAlignment="1">
      <alignment horizontal="center" vertical="center"/>
    </xf>
    <xf numFmtId="10" fontId="41" fillId="2" borderId="0" xfId="72" applyNumberFormat="1" applyFont="1" applyFill="1" applyAlignment="1" applyProtection="1">
      <alignment horizontal="center" vertical="center"/>
      <protection locked="0"/>
    </xf>
    <xf numFmtId="9" fontId="41" fillId="28" borderId="0" xfId="0" applyNumberFormat="1" applyFont="1" applyFill="1" applyAlignment="1">
      <alignment horizontal="center" vertical="center"/>
    </xf>
    <xf numFmtId="3" fontId="49"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3" fontId="8" fillId="2" borderId="0" xfId="0" applyNumberFormat="1" applyFont="1" applyFill="1" applyAlignment="1" applyProtection="1">
      <alignment horizontal="center" vertical="center"/>
      <protection locked="0"/>
    </xf>
    <xf numFmtId="270" fontId="45" fillId="2" borderId="0" xfId="0" applyNumberFormat="1" applyFont="1" applyFill="1" applyBorder="1" applyAlignment="1" applyProtection="1">
      <alignment horizontal="center" vertical="center"/>
      <protection locked="0"/>
    </xf>
    <xf numFmtId="289" fontId="45" fillId="2" borderId="0" xfId="0" applyNumberFormat="1" applyFont="1" applyFill="1" applyBorder="1" applyAlignment="1" applyProtection="1">
      <alignment horizontal="center" vertical="center"/>
      <protection locked="0"/>
    </xf>
    <xf numFmtId="43" fontId="5" fillId="28" borderId="35" xfId="71" applyFont="1" applyFill="1" applyBorder="1" applyProtection="1">
      <protection locked="0"/>
    </xf>
    <xf numFmtId="43" fontId="5"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center"/>
      <protection locked="0"/>
    </xf>
    <xf numFmtId="43" fontId="5" fillId="28" borderId="35" xfId="71" quotePrefix="1" applyFont="1" applyFill="1" applyBorder="1" applyProtection="1">
      <protection locked="0"/>
    </xf>
    <xf numFmtId="43" fontId="4" fillId="28" borderId="35" xfId="71" quotePrefix="1" applyFont="1" applyFill="1" applyBorder="1" applyProtection="1">
      <protection locked="0"/>
    </xf>
    <xf numFmtId="43" fontId="4" fillId="28" borderId="35" xfId="0" applyNumberFormat="1" applyFont="1" applyFill="1" applyBorder="1" applyProtection="1">
      <protection locked="0"/>
    </xf>
    <xf numFmtId="9" fontId="45" fillId="28" borderId="0" xfId="72" applyFont="1" applyFill="1" applyBorder="1" applyAlignment="1">
      <alignment horizontal="center" vertical="top"/>
    </xf>
    <xf numFmtId="9" fontId="45" fillId="28" borderId="0" xfId="72" applyFont="1" applyFill="1" applyBorder="1" applyAlignment="1">
      <alignment horizontal="center" vertical="center"/>
    </xf>
    <xf numFmtId="1" fontId="45" fillId="28" borderId="35" xfId="71"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wrapText="1"/>
      <protection locked="0"/>
    </xf>
    <xf numFmtId="3" fontId="58" fillId="28" borderId="35" xfId="0" applyNumberFormat="1" applyFont="1" applyFill="1" applyBorder="1" applyAlignment="1" applyProtection="1">
      <alignment horizontal="center" vertical="center"/>
      <protection locked="0"/>
    </xf>
    <xf numFmtId="290" fontId="45" fillId="2" borderId="0" xfId="0" applyNumberFormat="1" applyFont="1" applyFill="1" applyBorder="1" applyAlignment="1" applyProtection="1">
      <alignment horizontal="center" vertical="center"/>
      <protection locked="0"/>
    </xf>
    <xf numFmtId="44" fontId="0" fillId="2" borderId="0" xfId="0" applyNumberFormat="1" applyFont="1" applyFill="1"/>
    <xf numFmtId="4" fontId="45" fillId="2" borderId="0" xfId="0" applyNumberFormat="1" applyFont="1" applyFill="1" applyBorder="1" applyAlignment="1" applyProtection="1">
      <alignment horizontal="center" vertical="center"/>
      <protection locked="0"/>
    </xf>
    <xf numFmtId="9" fontId="72" fillId="26" borderId="35" xfId="5151" applyNumberFormat="1" applyFont="1" applyFill="1" applyBorder="1" applyAlignment="1">
      <alignment horizontal="center" vertical="center" wrapText="1"/>
    </xf>
    <xf numFmtId="9" fontId="72" fillId="26" borderId="35" xfId="5151" applyNumberFormat="1" applyFont="1" applyFill="1" applyBorder="1" applyAlignment="1">
      <alignment horizontal="center" vertical="center" wrapText="1"/>
    </xf>
    <xf numFmtId="178" fontId="212" fillId="28" borderId="0" xfId="40" applyNumberFormat="1" applyFont="1" applyFill="1" applyBorder="1" applyAlignment="1">
      <alignment horizontal="left" vertical="center"/>
    </xf>
    <xf numFmtId="43" fontId="1" fillId="28" borderId="35" xfId="71" quotePrefix="1" applyFont="1" applyFill="1" applyBorder="1" applyAlignment="1" applyProtection="1">
      <alignment horizontal="center"/>
      <protection locked="0"/>
    </xf>
    <xf numFmtId="43" fontId="1" fillId="28" borderId="35" xfId="71" applyFont="1" applyFill="1" applyBorder="1" applyAlignment="1" applyProtection="1">
      <alignment horizontal="center"/>
      <protection locked="0"/>
    </xf>
    <xf numFmtId="3" fontId="207" fillId="2" borderId="40"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center" vertical="center"/>
      <protection locked="0"/>
    </xf>
    <xf numFmtId="10" fontId="58" fillId="28" borderId="8" xfId="0" applyNumberFormat="1" applyFont="1" applyFill="1" applyBorder="1" applyAlignment="1">
      <alignment horizontal="center"/>
    </xf>
    <xf numFmtId="0" fontId="0" fillId="28" borderId="110" xfId="0" applyFill="1" applyBorder="1" applyAlignment="1">
      <alignment wrapText="1"/>
    </xf>
    <xf numFmtId="9" fontId="72" fillId="26" borderId="35" xfId="5151" applyNumberFormat="1" applyFont="1" applyFill="1" applyBorder="1" applyAlignment="1">
      <alignment horizontal="center" vertical="center" wrapText="1"/>
    </xf>
    <xf numFmtId="43" fontId="5" fillId="28" borderId="35" xfId="71" applyNumberFormat="1" applyFont="1" applyFill="1" applyBorder="1" applyProtection="1">
      <protection locked="0"/>
    </xf>
    <xf numFmtId="40" fontId="0" fillId="2" borderId="0" xfId="0" applyNumberForma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xmlns=""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xmlns=""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xmlns=""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xmlns="" id="{00000000-0008-0000-0A00-000002000000}"/>
            </a:ext>
          </a:extLst>
        </xdr:cNvPr>
        <xdr:cNvGrpSpPr/>
      </xdr:nvGrpSpPr>
      <xdr:grpSpPr>
        <a:xfrm>
          <a:off x="309155" y="127395"/>
          <a:ext cx="21130169" cy="1966406"/>
          <a:chOff x="10997237" y="5479676"/>
          <a:chExt cx="8857420" cy="1900278"/>
        </a:xfrm>
      </xdr:grpSpPr>
      <xdr:pic>
        <xdr:nvPicPr>
          <xdr:cNvPr id="3" name="Picture 2">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xmlns=""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xmlns=""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xmlns="" id="{00000000-0008-0000-0B00-000002000000}"/>
            </a:ext>
          </a:extLst>
        </xdr:cNvPr>
        <xdr:cNvGrpSpPr/>
      </xdr:nvGrpSpPr>
      <xdr:grpSpPr>
        <a:xfrm>
          <a:off x="0" y="0"/>
          <a:ext cx="20514326" cy="1911188"/>
          <a:chOff x="10997237" y="5479676"/>
          <a:chExt cx="8857420" cy="1900278"/>
        </a:xfrm>
      </xdr:grpSpPr>
      <xdr:pic>
        <xdr:nvPicPr>
          <xdr:cNvPr id="3" name="Picture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xmlns=""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xmlns="" id="{00000000-0008-0000-0C00-000002000000}"/>
            </a:ext>
          </a:extLst>
        </xdr:cNvPr>
        <xdr:cNvGrpSpPr/>
      </xdr:nvGrpSpPr>
      <xdr:grpSpPr>
        <a:xfrm>
          <a:off x="95250" y="142875"/>
          <a:ext cx="28127325" cy="1790700"/>
          <a:chOff x="10997237" y="5479676"/>
          <a:chExt cx="8857420" cy="1900278"/>
        </a:xfrm>
      </xdr:grpSpPr>
      <xdr:pic>
        <xdr:nvPicPr>
          <xdr:cNvPr id="3" name="Picture 2">
            <a:extLst>
              <a:ext uri="{FF2B5EF4-FFF2-40B4-BE49-F238E27FC236}">
                <a16:creationId xmlns:a16="http://schemas.microsoft.com/office/drawing/2014/main" xmlns=""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xmlns=""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xmlns=""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xmlns=""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xmlns=""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xmlns="" id="{00000000-0008-0000-0100-000002000000}"/>
            </a:ext>
          </a:extLst>
        </xdr:cNvPr>
        <xdr:cNvGrpSpPr/>
      </xdr:nvGrpSpPr>
      <xdr:grpSpPr>
        <a:xfrm>
          <a:off x="313060" y="278408"/>
          <a:ext cx="16711625" cy="2218234"/>
          <a:chOff x="11012846" y="5479676"/>
          <a:chExt cx="8857420" cy="1900278"/>
        </a:xfrm>
      </xdr:grpSpPr>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xmlns="" id="{00000000-0008-0000-0200-000004000000}"/>
            </a:ext>
          </a:extLst>
        </xdr:cNvPr>
        <xdr:cNvGrpSpPr/>
      </xdr:nvGrpSpPr>
      <xdr:grpSpPr>
        <a:xfrm>
          <a:off x="131298" y="72683"/>
          <a:ext cx="20379854" cy="1892105"/>
          <a:chOff x="10997237" y="5479676"/>
          <a:chExt cx="8857420" cy="1900278"/>
        </a:xfrm>
      </xdr:grpSpPr>
      <xdr:pic>
        <xdr:nvPicPr>
          <xdr:cNvPr id="5" name="Picture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xmlns=""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xmlns=""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xmlns=""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xmlns="" id="{00000000-0008-0000-0400-000002000000}"/>
            </a:ext>
          </a:extLst>
        </xdr:cNvPr>
        <xdr:cNvGrpSpPr/>
      </xdr:nvGrpSpPr>
      <xdr:grpSpPr>
        <a:xfrm>
          <a:off x="141848" y="44689"/>
          <a:ext cx="20741703" cy="2224097"/>
          <a:chOff x="11005139" y="5482585"/>
          <a:chExt cx="8857420" cy="1900278"/>
        </a:xfrm>
      </xdr:grpSpPr>
      <xdr:pic>
        <xdr:nvPicPr>
          <xdr:cNvPr id="3" name="Picture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xmlns=""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252761" y="35312"/>
          <a:ext cx="16847635" cy="2074127"/>
          <a:chOff x="10964411" y="5491703"/>
          <a:chExt cx="8857420" cy="1913598"/>
        </a:xfrm>
      </xdr:grpSpPr>
      <xdr:pic>
        <xdr:nvPicPr>
          <xdr:cNvPr id="3" name="Picture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xmlns=""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xmlns="" id="{00000000-0008-0000-0600-000002000000}"/>
            </a:ext>
          </a:extLst>
        </xdr:cNvPr>
        <xdr:cNvGrpSpPr/>
      </xdr:nvGrpSpPr>
      <xdr:grpSpPr>
        <a:xfrm>
          <a:off x="111728" y="0"/>
          <a:ext cx="20867801" cy="2123007"/>
          <a:chOff x="10997237" y="5479676"/>
          <a:chExt cx="8857420" cy="1900278"/>
        </a:xfrm>
      </xdr:grpSpPr>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xmlns=""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xmlns="" id="{00000000-0008-0000-0700-000003000000}"/>
            </a:ext>
          </a:extLst>
        </xdr:cNvPr>
        <xdr:cNvGrpSpPr/>
      </xdr:nvGrpSpPr>
      <xdr:grpSpPr>
        <a:xfrm>
          <a:off x="501770" y="272974"/>
          <a:ext cx="16089725" cy="1514550"/>
          <a:chOff x="11207347" y="5630816"/>
          <a:chExt cx="8999966" cy="1385141"/>
        </a:xfrm>
      </xdr:grpSpPr>
      <xdr:sp macro="" textlink="">
        <xdr:nvSpPr>
          <xdr:cNvPr id="5" name="Rectangle 4">
            <a:extLst>
              <a:ext uri="{FF2B5EF4-FFF2-40B4-BE49-F238E27FC236}">
                <a16:creationId xmlns:a16="http://schemas.microsoft.com/office/drawing/2014/main" xmlns=""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xmlns=""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xmlns=""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xmlns=""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xmlns=""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xmlns=""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xmlns=""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xmlns=""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xmlns="" id="{00000000-0008-0000-0900-000003000000}"/>
            </a:ext>
          </a:extLst>
        </xdr:cNvPr>
        <xdr:cNvGrpSpPr/>
      </xdr:nvGrpSpPr>
      <xdr:grpSpPr>
        <a:xfrm>
          <a:off x="436161" y="207638"/>
          <a:ext cx="18707898" cy="2133719"/>
          <a:chOff x="11176383" y="5659979"/>
          <a:chExt cx="6311801" cy="1821373"/>
        </a:xfrm>
      </xdr:grpSpPr>
      <xdr:sp macro="" textlink="">
        <xdr:nvSpPr>
          <xdr:cNvPr id="4" name="Rectangle 3">
            <a:extLst>
              <a:ext uri="{FF2B5EF4-FFF2-40B4-BE49-F238E27FC236}">
                <a16:creationId xmlns:a16="http://schemas.microsoft.com/office/drawing/2014/main" xmlns=""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xmlns=""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xmlns=""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xmlns=""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80" zoomScaleNormal="80" workbookViewId="0">
      <selection activeCell="C17" sqref="C17"/>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02" t="s">
        <v>174</v>
      </c>
      <c r="C3" s="802"/>
    </row>
    <row r="4" spans="1:3" ht="11.25" customHeight="1"/>
    <row r="5" spans="1:3" s="30" customFormat="1" ht="25.5" customHeight="1">
      <c r="B5" s="60" t="s">
        <v>420</v>
      </c>
      <c r="C5" s="60" t="s">
        <v>173</v>
      </c>
    </row>
    <row r="6" spans="1:3" s="176" customFormat="1" ht="48" customHeight="1">
      <c r="A6" s="241"/>
      <c r="B6" s="616" t="s">
        <v>170</v>
      </c>
      <c r="C6" s="669" t="s">
        <v>597</v>
      </c>
    </row>
    <row r="7" spans="1:3" s="176" customFormat="1" ht="21" customHeight="1">
      <c r="A7" s="241"/>
      <c r="B7" s="610" t="s">
        <v>552</v>
      </c>
      <c r="C7" s="670" t="s">
        <v>610</v>
      </c>
    </row>
    <row r="8" spans="1:3" s="176" customFormat="1" ht="32.25" customHeight="1">
      <c r="B8" s="610" t="s">
        <v>367</v>
      </c>
      <c r="C8" s="671" t="s">
        <v>598</v>
      </c>
    </row>
    <row r="9" spans="1:3" s="176" customFormat="1" ht="27.75" customHeight="1">
      <c r="B9" s="610" t="s">
        <v>169</v>
      </c>
      <c r="C9" s="671" t="s">
        <v>599</v>
      </c>
    </row>
    <row r="10" spans="1:3" s="176" customFormat="1" ht="33" customHeight="1">
      <c r="B10" s="610" t="s">
        <v>595</v>
      </c>
      <c r="C10" s="670" t="s">
        <v>603</v>
      </c>
    </row>
    <row r="11" spans="1:3" s="176" customFormat="1" ht="26.25" customHeight="1">
      <c r="B11" s="625" t="s">
        <v>368</v>
      </c>
      <c r="C11" s="673" t="s">
        <v>600</v>
      </c>
    </row>
    <row r="12" spans="1:3" s="176" customFormat="1" ht="39.75" customHeight="1">
      <c r="B12" s="610" t="s">
        <v>369</v>
      </c>
      <c r="C12" s="671" t="s">
        <v>601</v>
      </c>
    </row>
    <row r="13" spans="1:3" s="176" customFormat="1" ht="18" customHeight="1">
      <c r="B13" s="610" t="s">
        <v>370</v>
      </c>
      <c r="C13" s="671" t="s">
        <v>602</v>
      </c>
    </row>
    <row r="14" spans="1:3" s="176" customFormat="1" ht="13.5" customHeight="1">
      <c r="B14" s="610"/>
      <c r="C14" s="672"/>
    </row>
    <row r="15" spans="1:3" s="176" customFormat="1" ht="18" customHeight="1">
      <c r="B15" s="610" t="s">
        <v>665</v>
      </c>
      <c r="C15" s="670" t="s">
        <v>663</v>
      </c>
    </row>
    <row r="16" spans="1:3" s="176" customFormat="1" ht="8.25" customHeight="1">
      <c r="B16" s="610"/>
      <c r="C16" s="672"/>
    </row>
    <row r="17" spans="2:3" s="176" customFormat="1" ht="33" customHeight="1">
      <c r="B17" s="674" t="s">
        <v>596</v>
      </c>
      <c r="C17" s="675" t="s">
        <v>664</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41"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90" zoomScaleNormal="90" zoomScaleSheetLayoutView="40" zoomScalePageLayoutView="85" workbookViewId="0">
      <selection activeCell="C10" sqref="C10:X10"/>
    </sheetView>
  </sheetViews>
  <sheetFormatPr defaultColWidth="9.140625" defaultRowHeight="14.25" outlineLevelRow="1" outlineLevelCol="1"/>
  <cols>
    <col min="1" max="1" width="4.7109375" style="507" customWidth="1"/>
    <col min="2" max="2" width="43.7109375" style="254" customWidth="1"/>
    <col min="3" max="3" width="14" style="254" customWidth="1"/>
    <col min="4" max="4" width="18.140625" style="253" customWidth="1"/>
    <col min="5" max="8" width="10.42578125" style="253" customWidth="1" outlineLevel="1"/>
    <col min="9" max="13" width="10.140625" style="253" bestFit="1" customWidth="1" outlineLevel="1"/>
    <col min="14" max="14" width="12.42578125" style="253" customWidth="1" outlineLevel="1"/>
    <col min="15" max="15" width="17.42578125" style="253" customWidth="1"/>
    <col min="16" max="24" width="9.42578125" style="253" customWidth="1" outlineLevel="1"/>
    <col min="25" max="25" width="14.140625" style="255" customWidth="1"/>
    <col min="26" max="26" width="14.42578125" style="255" customWidth="1"/>
    <col min="27" max="27" width="16.85546875" style="255" customWidth="1"/>
    <col min="28" max="28" width="17.42578125" style="255" customWidth="1"/>
    <col min="29" max="35" width="14.42578125" style="255" customWidth="1"/>
    <col min="36" max="38" width="15" style="255" customWidth="1"/>
    <col min="39" max="39" width="14.28515625" style="256" customWidth="1"/>
    <col min="40" max="40" width="14.42578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52"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52"/>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3"/>
      <c r="C5" s="849" t="s">
        <v>551</v>
      </c>
      <c r="D5" s="85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52" t="s">
        <v>505</v>
      </c>
      <c r="C7" s="853" t="s">
        <v>628</v>
      </c>
      <c r="D7" s="853"/>
      <c r="E7" s="853"/>
      <c r="F7" s="853"/>
      <c r="G7" s="853"/>
      <c r="H7" s="853"/>
      <c r="I7" s="853"/>
      <c r="J7" s="853"/>
      <c r="K7" s="853"/>
      <c r="L7" s="853"/>
      <c r="M7" s="853"/>
      <c r="N7" s="853"/>
      <c r="O7" s="853"/>
      <c r="P7" s="853"/>
      <c r="Q7" s="853"/>
      <c r="R7" s="853"/>
      <c r="S7" s="853"/>
      <c r="T7" s="853"/>
      <c r="U7" s="853"/>
      <c r="V7" s="853"/>
      <c r="W7" s="853"/>
      <c r="X7" s="853"/>
      <c r="Y7" s="604"/>
      <c r="Z7" s="604"/>
      <c r="AA7" s="604"/>
      <c r="AB7" s="604"/>
      <c r="AC7" s="604"/>
      <c r="AD7" s="604"/>
      <c r="AE7" s="270"/>
      <c r="AF7" s="270"/>
      <c r="AG7" s="270"/>
      <c r="AH7" s="270"/>
      <c r="AI7" s="270"/>
      <c r="AJ7" s="270"/>
      <c r="AK7" s="270"/>
      <c r="AL7" s="270"/>
    </row>
    <row r="8" spans="1:39" s="271" customFormat="1" ht="58.5" customHeight="1">
      <c r="A8" s="507"/>
      <c r="B8" s="852"/>
      <c r="C8" s="853" t="s">
        <v>567</v>
      </c>
      <c r="D8" s="853"/>
      <c r="E8" s="853"/>
      <c r="F8" s="853"/>
      <c r="G8" s="853"/>
      <c r="H8" s="853"/>
      <c r="I8" s="853"/>
      <c r="J8" s="853"/>
      <c r="K8" s="853"/>
      <c r="L8" s="853"/>
      <c r="M8" s="853"/>
      <c r="N8" s="853"/>
      <c r="O8" s="853"/>
      <c r="P8" s="853"/>
      <c r="Q8" s="853"/>
      <c r="R8" s="853"/>
      <c r="S8" s="853"/>
      <c r="T8" s="853"/>
      <c r="U8" s="853"/>
      <c r="V8" s="853"/>
      <c r="W8" s="853"/>
      <c r="X8" s="853"/>
      <c r="Y8" s="604"/>
      <c r="Z8" s="604"/>
      <c r="AA8" s="604"/>
      <c r="AB8" s="604"/>
      <c r="AC8" s="604"/>
      <c r="AD8" s="604"/>
      <c r="AE8" s="272"/>
      <c r="AF8" s="255"/>
      <c r="AG8" s="255"/>
      <c r="AH8" s="255"/>
      <c r="AI8" s="255"/>
      <c r="AJ8" s="255"/>
      <c r="AK8" s="255"/>
      <c r="AL8" s="255"/>
      <c r="AM8" s="256"/>
    </row>
    <row r="9" spans="1:39" s="271" customFormat="1" ht="57.75" customHeight="1">
      <c r="A9" s="507"/>
      <c r="B9" s="273"/>
      <c r="C9" s="853" t="s">
        <v>566</v>
      </c>
      <c r="D9" s="853"/>
      <c r="E9" s="853"/>
      <c r="F9" s="853"/>
      <c r="G9" s="853"/>
      <c r="H9" s="853"/>
      <c r="I9" s="853"/>
      <c r="J9" s="853"/>
      <c r="K9" s="853"/>
      <c r="L9" s="853"/>
      <c r="M9" s="853"/>
      <c r="N9" s="853"/>
      <c r="O9" s="853"/>
      <c r="P9" s="853"/>
      <c r="Q9" s="853"/>
      <c r="R9" s="853"/>
      <c r="S9" s="853"/>
      <c r="T9" s="853"/>
      <c r="U9" s="853"/>
      <c r="V9" s="853"/>
      <c r="W9" s="853"/>
      <c r="X9" s="853"/>
      <c r="Y9" s="604"/>
      <c r="Z9" s="604"/>
      <c r="AA9" s="604"/>
      <c r="AB9" s="604"/>
      <c r="AC9" s="604"/>
      <c r="AD9" s="604"/>
      <c r="AE9" s="272"/>
      <c r="AF9" s="255"/>
      <c r="AG9" s="255"/>
      <c r="AH9" s="255"/>
      <c r="AI9" s="255"/>
      <c r="AJ9" s="255"/>
      <c r="AK9" s="255"/>
      <c r="AL9" s="255"/>
      <c r="AM9" s="256"/>
    </row>
    <row r="10" spans="1:39" ht="41.25" customHeight="1">
      <c r="B10" s="275"/>
      <c r="C10" s="853" t="s">
        <v>631</v>
      </c>
      <c r="D10" s="853"/>
      <c r="E10" s="853"/>
      <c r="F10" s="853"/>
      <c r="G10" s="853"/>
      <c r="H10" s="853"/>
      <c r="I10" s="853"/>
      <c r="J10" s="853"/>
      <c r="K10" s="853"/>
      <c r="L10" s="853"/>
      <c r="M10" s="853"/>
      <c r="N10" s="853"/>
      <c r="O10" s="853"/>
      <c r="P10" s="853"/>
      <c r="Q10" s="853"/>
      <c r="R10" s="853"/>
      <c r="S10" s="853"/>
      <c r="T10" s="853"/>
      <c r="U10" s="853"/>
      <c r="V10" s="853"/>
      <c r="W10" s="853"/>
      <c r="X10" s="853"/>
      <c r="Y10" s="604"/>
      <c r="Z10" s="604"/>
      <c r="AA10" s="604"/>
      <c r="AB10" s="604"/>
      <c r="AC10" s="604"/>
      <c r="AD10" s="604"/>
      <c r="AE10" s="272"/>
      <c r="AF10" s="276"/>
      <c r="AG10" s="276"/>
      <c r="AH10" s="276"/>
      <c r="AI10" s="276"/>
      <c r="AJ10" s="276"/>
      <c r="AK10" s="276"/>
      <c r="AL10" s="276"/>
    </row>
    <row r="11" spans="1:39" ht="53.25" customHeight="1">
      <c r="C11" s="853" t="s">
        <v>617</v>
      </c>
      <c r="D11" s="853"/>
      <c r="E11" s="853"/>
      <c r="F11" s="853"/>
      <c r="G11" s="853"/>
      <c r="H11" s="853"/>
      <c r="I11" s="853"/>
      <c r="J11" s="853"/>
      <c r="K11" s="853"/>
      <c r="L11" s="853"/>
      <c r="M11" s="853"/>
      <c r="N11" s="853"/>
      <c r="O11" s="853"/>
      <c r="P11" s="853"/>
      <c r="Q11" s="853"/>
      <c r="R11" s="853"/>
      <c r="S11" s="853"/>
      <c r="T11" s="853"/>
      <c r="U11" s="853"/>
      <c r="V11" s="853"/>
      <c r="W11" s="853"/>
      <c r="X11" s="853"/>
      <c r="Y11" s="604"/>
      <c r="Z11" s="604"/>
      <c r="AA11" s="604"/>
      <c r="AB11" s="604"/>
      <c r="AC11" s="604"/>
      <c r="AD11" s="604"/>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52" t="s">
        <v>527</v>
      </c>
      <c r="C13" s="589" t="s">
        <v>522</v>
      </c>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272"/>
      <c r="AF13" s="276"/>
      <c r="AG13" s="276"/>
      <c r="AH13" s="276"/>
      <c r="AI13" s="276"/>
      <c r="AJ13" s="276"/>
      <c r="AK13" s="276"/>
      <c r="AL13" s="276"/>
      <c r="AM13" s="253"/>
    </row>
    <row r="14" spans="1:39" ht="20.25" customHeight="1">
      <c r="B14" s="852"/>
      <c r="C14" s="589" t="s">
        <v>523</v>
      </c>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272"/>
      <c r="AF14" s="276"/>
      <c r="AG14" s="276"/>
      <c r="AH14" s="276"/>
      <c r="AI14" s="276"/>
      <c r="AJ14" s="276"/>
      <c r="AK14" s="276"/>
      <c r="AL14" s="276"/>
      <c r="AM14" s="253"/>
    </row>
    <row r="15" spans="1:39" ht="20.25" customHeight="1">
      <c r="C15" s="589" t="s">
        <v>524</v>
      </c>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272"/>
      <c r="AF15" s="276"/>
      <c r="AG15" s="276"/>
      <c r="AH15" s="276"/>
      <c r="AI15" s="276"/>
      <c r="AJ15" s="276"/>
      <c r="AK15" s="276"/>
      <c r="AL15" s="276"/>
      <c r="AM15" s="253"/>
    </row>
    <row r="16" spans="1:39" ht="20.25" customHeight="1">
      <c r="C16" s="589" t="s">
        <v>525</v>
      </c>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hidden="1">
      <c r="B18" s="280" t="s">
        <v>241</v>
      </c>
      <c r="C18" s="281"/>
      <c r="E18" s="588"/>
      <c r="O18" s="281"/>
      <c r="Y18" s="270"/>
      <c r="Z18" s="267"/>
      <c r="AA18" s="267"/>
      <c r="AB18" s="267"/>
      <c r="AC18" s="267"/>
      <c r="AD18" s="267"/>
      <c r="AE18" s="267"/>
      <c r="AF18" s="267"/>
      <c r="AG18" s="267"/>
      <c r="AH18" s="267"/>
      <c r="AI18" s="267"/>
      <c r="AJ18" s="267"/>
      <c r="AK18" s="267"/>
      <c r="AL18" s="267"/>
      <c r="AM18" s="282"/>
    </row>
    <row r="19" spans="1:39" s="283" customFormat="1" ht="36" hidden="1" customHeight="1">
      <c r="A19" s="507"/>
      <c r="B19" s="854" t="s">
        <v>211</v>
      </c>
      <c r="C19" s="856" t="s">
        <v>33</v>
      </c>
      <c r="D19" s="284" t="s">
        <v>422</v>
      </c>
      <c r="E19" s="858" t="s">
        <v>209</v>
      </c>
      <c r="F19" s="859"/>
      <c r="G19" s="859"/>
      <c r="H19" s="859"/>
      <c r="I19" s="859"/>
      <c r="J19" s="859"/>
      <c r="K19" s="859"/>
      <c r="L19" s="859"/>
      <c r="M19" s="860"/>
      <c r="N19" s="864" t="s">
        <v>213</v>
      </c>
      <c r="O19" s="284" t="s">
        <v>423</v>
      </c>
      <c r="P19" s="858" t="s">
        <v>212</v>
      </c>
      <c r="Q19" s="859"/>
      <c r="R19" s="859"/>
      <c r="S19" s="859"/>
      <c r="T19" s="859"/>
      <c r="U19" s="859"/>
      <c r="V19" s="859"/>
      <c r="W19" s="859"/>
      <c r="X19" s="860"/>
      <c r="Y19" s="861" t="s">
        <v>243</v>
      </c>
      <c r="Z19" s="862"/>
      <c r="AA19" s="862"/>
      <c r="AB19" s="862"/>
      <c r="AC19" s="862"/>
      <c r="AD19" s="862"/>
      <c r="AE19" s="862"/>
      <c r="AF19" s="862"/>
      <c r="AG19" s="862"/>
      <c r="AH19" s="862"/>
      <c r="AI19" s="862"/>
      <c r="AJ19" s="862"/>
      <c r="AK19" s="862"/>
      <c r="AL19" s="862"/>
      <c r="AM19" s="863"/>
    </row>
    <row r="20" spans="1:39" s="283" customFormat="1" ht="59.25" hidden="1" customHeight="1">
      <c r="A20" s="507"/>
      <c r="B20" s="855"/>
      <c r="C20" s="857"/>
      <c r="D20" s="285">
        <v>2011</v>
      </c>
      <c r="E20" s="285">
        <v>2012</v>
      </c>
      <c r="F20" s="285">
        <v>2013</v>
      </c>
      <c r="G20" s="285">
        <v>2014</v>
      </c>
      <c r="H20" s="285">
        <v>2015</v>
      </c>
      <c r="I20" s="285">
        <v>2016</v>
      </c>
      <c r="J20" s="285">
        <v>2017</v>
      </c>
      <c r="K20" s="285">
        <v>2018</v>
      </c>
      <c r="L20" s="285">
        <v>2019</v>
      </c>
      <c r="M20" s="285">
        <v>2020</v>
      </c>
      <c r="N20" s="865"/>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Unmetered Scattered Load</v>
      </c>
      <c r="AC20" s="286" t="str">
        <f>'1.  LRAMVA Summary'!H52</f>
        <v>Streetlighting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hidden="1"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7">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7"/>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7">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7"/>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7">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7"/>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7">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7"/>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7">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7"/>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7"/>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7">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7">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7"/>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v>0</v>
      </c>
      <c r="Z51" s="411">
        <v>0</v>
      </c>
      <c r="AA51" s="411">
        <v>0</v>
      </c>
      <c r="AB51" s="411">
        <f t="shared" ref="AB51:AL51" si="9">AB50</f>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7">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7"/>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v>0</v>
      </c>
      <c r="Z54" s="411">
        <v>0</v>
      </c>
      <c r="AA54" s="411">
        <v>0</v>
      </c>
      <c r="AB54" s="411">
        <f t="shared" ref="AB54:AL54" si="10">AB53</f>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v>0</v>
      </c>
      <c r="Z63" s="411">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7">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7">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7">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v>0</v>
      </c>
      <c r="Z85" s="411">
        <v>0</v>
      </c>
      <c r="AA85" s="411">
        <v>0</v>
      </c>
      <c r="AB85" s="411">
        <f t="shared" ref="AB85:AL85" si="20">AB84</f>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v>0</v>
      </c>
      <c r="Z88" s="411">
        <v>0</v>
      </c>
      <c r="AA88" s="411">
        <v>0</v>
      </c>
      <c r="AB88" s="411">
        <f t="shared" ref="AB88:AL88" si="21">AB87</f>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08"/>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7"/>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08"/>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7"/>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08"/>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7">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v>0</v>
      </c>
      <c r="Z103" s="411">
        <v>0</v>
      </c>
      <c r="AA103" s="411">
        <v>0</v>
      </c>
      <c r="AB103" s="411">
        <f t="shared" ref="AB103:AL103" si="25">AB102</f>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7">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7"/>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v>0</v>
      </c>
      <c r="Z106" s="411">
        <v>0</v>
      </c>
      <c r="AA106" s="411">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 hidden="1"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7">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 hidden="1"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7"/>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7">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v>0</v>
      </c>
      <c r="Z119" s="411">
        <v>0</v>
      </c>
      <c r="AA119" s="411">
        <f t="shared" ref="AA119:AL119" si="30">AA118</f>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 hidden="1"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7">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 hidden="1"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7">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7"/>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 hidden="1"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hidden="1" collapsed="1">
      <c r="A127" s="507"/>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hidden="1">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hidden="1">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hidden="1">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hidden="1">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hidden="1">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hidden="1"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hidden="1"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hidden="1">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hidden="1">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hidden="1">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hidden="1">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hidden="1">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hidden="1">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hidden="1">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hidden="1">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hidden="1">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hidden="1"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5" spans="1:39" hidden="1"/>
    <row r="146" spans="1:39" ht="15.75" hidden="1">
      <c r="B146" s="280" t="s">
        <v>242</v>
      </c>
      <c r="C146" s="281"/>
      <c r="D146" s="588" t="s">
        <v>526</v>
      </c>
      <c r="F146" s="588"/>
      <c r="O146" s="281"/>
      <c r="Y146" s="270"/>
      <c r="Z146" s="267"/>
      <c r="AA146" s="267"/>
      <c r="AB146" s="267"/>
      <c r="AC146" s="267"/>
      <c r="AD146" s="267"/>
      <c r="AE146" s="267"/>
      <c r="AF146" s="267"/>
      <c r="AG146" s="267"/>
      <c r="AH146" s="267"/>
      <c r="AI146" s="267"/>
      <c r="AJ146" s="267"/>
      <c r="AK146" s="267"/>
      <c r="AL146" s="267"/>
      <c r="AM146" s="282"/>
    </row>
    <row r="147" spans="1:39" ht="34.5" hidden="1" customHeight="1">
      <c r="B147" s="854" t="s">
        <v>211</v>
      </c>
      <c r="C147" s="856" t="s">
        <v>33</v>
      </c>
      <c r="D147" s="284" t="s">
        <v>422</v>
      </c>
      <c r="E147" s="858" t="s">
        <v>209</v>
      </c>
      <c r="F147" s="859"/>
      <c r="G147" s="859"/>
      <c r="H147" s="859"/>
      <c r="I147" s="859"/>
      <c r="J147" s="859"/>
      <c r="K147" s="859"/>
      <c r="L147" s="859"/>
      <c r="M147" s="860"/>
      <c r="N147" s="864" t="s">
        <v>213</v>
      </c>
      <c r="O147" s="284" t="s">
        <v>423</v>
      </c>
      <c r="P147" s="858" t="s">
        <v>212</v>
      </c>
      <c r="Q147" s="859"/>
      <c r="R147" s="859"/>
      <c r="S147" s="859"/>
      <c r="T147" s="859"/>
      <c r="U147" s="859"/>
      <c r="V147" s="859"/>
      <c r="W147" s="859"/>
      <c r="X147" s="860"/>
      <c r="Y147" s="861" t="s">
        <v>243</v>
      </c>
      <c r="Z147" s="862"/>
      <c r="AA147" s="862"/>
      <c r="AB147" s="862"/>
      <c r="AC147" s="862"/>
      <c r="AD147" s="862"/>
      <c r="AE147" s="862"/>
      <c r="AF147" s="862"/>
      <c r="AG147" s="862"/>
      <c r="AH147" s="862"/>
      <c r="AI147" s="862"/>
      <c r="AJ147" s="862"/>
      <c r="AK147" s="862"/>
      <c r="AL147" s="862"/>
      <c r="AM147" s="863"/>
    </row>
    <row r="148" spans="1:39" ht="60.75" hidden="1" customHeight="1">
      <c r="B148" s="855"/>
      <c r="C148" s="857"/>
      <c r="D148" s="285">
        <v>2012</v>
      </c>
      <c r="E148" s="285">
        <v>2013</v>
      </c>
      <c r="F148" s="285">
        <v>2014</v>
      </c>
      <c r="G148" s="285">
        <v>2015</v>
      </c>
      <c r="H148" s="285">
        <v>2016</v>
      </c>
      <c r="I148" s="285">
        <v>2017</v>
      </c>
      <c r="J148" s="285">
        <v>2018</v>
      </c>
      <c r="K148" s="285">
        <v>2019</v>
      </c>
      <c r="L148" s="285">
        <v>2020</v>
      </c>
      <c r="M148" s="285">
        <v>2021</v>
      </c>
      <c r="N148" s="865"/>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Unmetered Scattered Load</v>
      </c>
      <c r="AC148" s="285" t="str">
        <f>'1.  LRAMVA Summary'!H52</f>
        <v>Streetlighting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hidden="1"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7">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3"/>
    </row>
    <row r="152" spans="1:39" ht="15.75" hidden="1"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7">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3"/>
    </row>
    <row r="155" spans="1:39" ht="15.75" hidden="1"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7">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3"/>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7">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3"/>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7">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3"/>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3"/>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3"/>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7">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3"/>
    </row>
    <row r="173" spans="1:39" s="283" customFormat="1" ht="15" hidden="1"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3"/>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7">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v>0</v>
      </c>
      <c r="Z179" s="411">
        <v>0</v>
      </c>
      <c r="AA179" s="411">
        <v>0</v>
      </c>
      <c r="AB179" s="411">
        <f t="shared" ref="AB179:AL179" si="46">AB178</f>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3"/>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7">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v>0</v>
      </c>
      <c r="Z182" s="411">
        <v>1</v>
      </c>
      <c r="AA182" s="411">
        <v>0</v>
      </c>
      <c r="AB182" s="411">
        <f t="shared" ref="AB182:AL182" si="47">AB181</f>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3"/>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3"/>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3"/>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v>0</v>
      </c>
      <c r="Z191" s="411">
        <v>0</v>
      </c>
      <c r="AA191" s="411">
        <v>0</v>
      </c>
      <c r="AB191" s="411">
        <f t="shared" ref="AB191:AL191" si="50">AB190</f>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3"/>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7">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3"/>
    </row>
    <row r="195" spans="1:39" s="283" customFormat="1" ht="15" hidden="1"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7">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3"/>
    </row>
    <row r="198" spans="1:39" s="283" customFormat="1" ht="15" hidden="1"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v>0</v>
      </c>
      <c r="Z200" s="411">
        <v>0</v>
      </c>
      <c r="AA200" s="411">
        <v>0</v>
      </c>
      <c r="AB200" s="411">
        <f t="shared" ref="AB200:AL200" si="53">AB199</f>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3"/>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3"/>
    </row>
    <row r="205" spans="1:39" ht="15" hidden="1"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3"/>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3"/>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3"/>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v>0</v>
      </c>
      <c r="Z216" s="411">
        <v>0</v>
      </c>
      <c r="AA216" s="411">
        <v>0</v>
      </c>
      <c r="AB216" s="411">
        <f t="shared" ref="AB216:AL216" si="58">AB215</f>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3"/>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08"/>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7">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3"/>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08"/>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7"/>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3"/>
    </row>
    <row r="225" spans="1:39" s="283" customFormat="1" ht="15" hidden="1"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3"/>
    </row>
    <row r="228" spans="1:39" s="283" customFormat="1" ht="15" hidden="1"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08"/>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3"/>
    </row>
    <row r="232" spans="1:39" ht="15" hidden="1"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7">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v>0</v>
      </c>
      <c r="Z234" s="411">
        <v>0</v>
      </c>
      <c r="AA234" s="411">
        <v>0</v>
      </c>
      <c r="AB234" s="411">
        <f t="shared" ref="AB234:AL234" si="63">AB233</f>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3"/>
    </row>
    <row r="235" spans="1:39" ht="15.75" hidden="1"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3"/>
    </row>
    <row r="238" spans="1:39" ht="15" hidden="1"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3"/>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7">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3"/>
    </row>
    <row r="244" spans="1:39" s="283" customFormat="1" ht="15" hidden="1"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7"/>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7">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v>0</v>
      </c>
      <c r="Z247" s="411">
        <v>0</v>
      </c>
      <c r="AA247" s="411">
        <v>1</v>
      </c>
      <c r="AB247" s="411">
        <f t="shared" ref="AB247:AL247" si="67">AB246</f>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3"/>
    </row>
    <row r="248" spans="1:39" s="283" customFormat="1" ht="15" hidden="1"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7">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3"/>
    </row>
    <row r="251" spans="1:39" s="283" customFormat="1" ht="15" hidden="1"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7">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7"/>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3"/>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hidden="1"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hidden="1">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hidden="1">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hidden="1">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hidden="1">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7">
        <f>SUM(Y259:AL259)</f>
        <v>0</v>
      </c>
    </row>
    <row r="260" spans="1:41" ht="15" hidden="1">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7">
        <f>SUM(Y260:AL260)</f>
        <v>0</v>
      </c>
    </row>
    <row r="261" spans="1:41" s="380" customFormat="1" ht="15.75" hidden="1">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hidden="1">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hidden="1">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hidden="1">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hidden="1">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hidden="1">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hidden="1">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hidden="1">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hidden="1">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hidden="1">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hidden="1">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hidden="1">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hidden="1"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0" t="s">
        <v>526</v>
      </c>
      <c r="E275" s="588"/>
      <c r="O275" s="281"/>
      <c r="Y275" s="270"/>
      <c r="Z275" s="267"/>
      <c r="AA275" s="267"/>
      <c r="AB275" s="267"/>
      <c r="AC275" s="267"/>
      <c r="AD275" s="267"/>
      <c r="AE275" s="267"/>
      <c r="AF275" s="267"/>
      <c r="AG275" s="267"/>
      <c r="AH275" s="267"/>
      <c r="AI275" s="267"/>
      <c r="AJ275" s="267"/>
      <c r="AK275" s="267"/>
      <c r="AL275" s="267"/>
      <c r="AM275" s="282"/>
    </row>
    <row r="276" spans="1:39" ht="33" customHeight="1">
      <c r="B276" s="854" t="s">
        <v>211</v>
      </c>
      <c r="C276" s="856" t="s">
        <v>33</v>
      </c>
      <c r="D276" s="284" t="s">
        <v>422</v>
      </c>
      <c r="E276" s="858" t="s">
        <v>209</v>
      </c>
      <c r="F276" s="859"/>
      <c r="G276" s="859"/>
      <c r="H276" s="859"/>
      <c r="I276" s="859"/>
      <c r="J276" s="859"/>
      <c r="K276" s="859"/>
      <c r="L276" s="859"/>
      <c r="M276" s="860"/>
      <c r="N276" s="864" t="s">
        <v>213</v>
      </c>
      <c r="O276" s="284" t="s">
        <v>423</v>
      </c>
      <c r="P276" s="858" t="s">
        <v>212</v>
      </c>
      <c r="Q276" s="859"/>
      <c r="R276" s="859"/>
      <c r="S276" s="859"/>
      <c r="T276" s="859"/>
      <c r="U276" s="859"/>
      <c r="V276" s="859"/>
      <c r="W276" s="859"/>
      <c r="X276" s="860"/>
      <c r="Y276" s="861" t="s">
        <v>243</v>
      </c>
      <c r="Z276" s="862"/>
      <c r="AA276" s="862"/>
      <c r="AB276" s="862"/>
      <c r="AC276" s="862"/>
      <c r="AD276" s="862"/>
      <c r="AE276" s="862"/>
      <c r="AF276" s="862"/>
      <c r="AG276" s="862"/>
      <c r="AH276" s="862"/>
      <c r="AI276" s="862"/>
      <c r="AJ276" s="862"/>
      <c r="AK276" s="862"/>
      <c r="AL276" s="862"/>
      <c r="AM276" s="863"/>
    </row>
    <row r="277" spans="1:39" ht="60.75" customHeight="1">
      <c r="B277" s="855"/>
      <c r="C277" s="857"/>
      <c r="D277" s="285">
        <v>2013</v>
      </c>
      <c r="E277" s="285">
        <v>2014</v>
      </c>
      <c r="F277" s="285">
        <v>2015</v>
      </c>
      <c r="G277" s="285">
        <v>2016</v>
      </c>
      <c r="H277" s="285">
        <v>2017</v>
      </c>
      <c r="I277" s="285">
        <v>2018</v>
      </c>
      <c r="J277" s="285">
        <v>2019</v>
      </c>
      <c r="K277" s="285">
        <v>2020</v>
      </c>
      <c r="L277" s="285">
        <v>2021</v>
      </c>
      <c r="M277" s="285">
        <v>2022</v>
      </c>
      <c r="N277" s="865"/>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Unmetered Scattered Load</v>
      </c>
      <c r="AC277" s="285" t="str">
        <f>'1.  LRAMVA Summary'!H52</f>
        <v>Streetlighting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7">
        <v>1</v>
      </c>
      <c r="B279" s="294" t="s">
        <v>1</v>
      </c>
      <c r="C279" s="291" t="s">
        <v>25</v>
      </c>
      <c r="D279" s="295">
        <v>122740.53851566774</v>
      </c>
      <c r="E279" s="295">
        <v>122740.53851566774</v>
      </c>
      <c r="F279" s="295">
        <v>122740.53851566774</v>
      </c>
      <c r="G279" s="295">
        <v>122740.53851566774</v>
      </c>
      <c r="H279" s="295">
        <v>69415.890386929867</v>
      </c>
      <c r="I279" s="295">
        <v>0</v>
      </c>
      <c r="J279" s="295">
        <v>0</v>
      </c>
      <c r="K279" s="295">
        <v>0</v>
      </c>
      <c r="L279" s="295">
        <v>0</v>
      </c>
      <c r="M279" s="295">
        <v>0</v>
      </c>
      <c r="N279" s="761"/>
      <c r="O279" s="295">
        <v>18.069476880856289</v>
      </c>
      <c r="P279" s="295">
        <v>18.069476880856289</v>
      </c>
      <c r="Q279" s="295">
        <v>18.069476880856289</v>
      </c>
      <c r="R279" s="295">
        <v>18.069476880856289</v>
      </c>
      <c r="S279" s="295">
        <v>10.20197014162374</v>
      </c>
      <c r="T279" s="295">
        <v>0</v>
      </c>
      <c r="U279" s="295">
        <v>0</v>
      </c>
      <c r="V279" s="295">
        <v>0</v>
      </c>
      <c r="W279" s="295">
        <v>0</v>
      </c>
      <c r="X279" s="295">
        <v>0</v>
      </c>
      <c r="Y279" s="762">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763"/>
      <c r="O280" s="295"/>
      <c r="P280" s="295"/>
      <c r="Q280" s="295"/>
      <c r="R280" s="295"/>
      <c r="S280" s="295"/>
      <c r="T280" s="295"/>
      <c r="U280" s="295"/>
      <c r="V280" s="295"/>
      <c r="W280" s="295"/>
      <c r="X280" s="295"/>
      <c r="Y280" s="764">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7">
        <v>2</v>
      </c>
      <c r="B282" s="294" t="s">
        <v>2</v>
      </c>
      <c r="C282" s="291" t="s">
        <v>25</v>
      </c>
      <c r="D282" s="295">
        <v>23644.152190000001</v>
      </c>
      <c r="E282" s="295">
        <v>23644.152190000001</v>
      </c>
      <c r="F282" s="295">
        <v>23644.152190000001</v>
      </c>
      <c r="G282" s="295">
        <v>23644.152190000001</v>
      </c>
      <c r="H282" s="295">
        <v>0</v>
      </c>
      <c r="I282" s="295">
        <v>0</v>
      </c>
      <c r="J282" s="295">
        <v>0</v>
      </c>
      <c r="K282" s="295">
        <v>0</v>
      </c>
      <c r="L282" s="295">
        <v>0</v>
      </c>
      <c r="M282" s="295">
        <v>0</v>
      </c>
      <c r="N282" s="761"/>
      <c r="O282" s="295">
        <v>13.26042234</v>
      </c>
      <c r="P282" s="295">
        <v>13.26042234</v>
      </c>
      <c r="Q282" s="295">
        <v>13.26042234</v>
      </c>
      <c r="R282" s="295">
        <v>13.26042234</v>
      </c>
      <c r="S282" s="295">
        <v>0</v>
      </c>
      <c r="T282" s="295">
        <v>0</v>
      </c>
      <c r="U282" s="295">
        <v>0</v>
      </c>
      <c r="V282" s="295">
        <v>0</v>
      </c>
      <c r="W282" s="295">
        <v>0</v>
      </c>
      <c r="X282" s="295">
        <v>0</v>
      </c>
      <c r="Y282" s="762">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763"/>
      <c r="O283" s="295"/>
      <c r="P283" s="295"/>
      <c r="Q283" s="295"/>
      <c r="R283" s="295"/>
      <c r="S283" s="295"/>
      <c r="T283" s="295"/>
      <c r="U283" s="295"/>
      <c r="V283" s="295"/>
      <c r="W283" s="295"/>
      <c r="X283" s="295"/>
      <c r="Y283" s="764">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7">
        <v>3</v>
      </c>
      <c r="B285" s="294" t="s">
        <v>3</v>
      </c>
      <c r="C285" s="291" t="s">
        <v>25</v>
      </c>
      <c r="D285" s="295">
        <v>710486.86025485804</v>
      </c>
      <c r="E285" s="295">
        <v>710486.86025485804</v>
      </c>
      <c r="F285" s="295">
        <v>710486.86025485804</v>
      </c>
      <c r="G285" s="295">
        <v>710486.86025485804</v>
      </c>
      <c r="H285" s="295">
        <v>710486.86025485804</v>
      </c>
      <c r="I285" s="295">
        <v>710486.86025485804</v>
      </c>
      <c r="J285" s="295">
        <v>710486.86025485804</v>
      </c>
      <c r="K285" s="295">
        <v>710486.86025485804</v>
      </c>
      <c r="L285" s="295">
        <v>710486.86025485804</v>
      </c>
      <c r="M285" s="295">
        <v>710486.86025485804</v>
      </c>
      <c r="N285" s="761"/>
      <c r="O285" s="295">
        <v>428.61200184799998</v>
      </c>
      <c r="P285" s="295">
        <v>428.61200184799998</v>
      </c>
      <c r="Q285" s="295">
        <v>428.61200184799998</v>
      </c>
      <c r="R285" s="295">
        <v>428.61200184799998</v>
      </c>
      <c r="S285" s="295">
        <v>428.61200184799998</v>
      </c>
      <c r="T285" s="295">
        <v>428.61200184799998</v>
      </c>
      <c r="U285" s="295">
        <v>428.61200184799998</v>
      </c>
      <c r="V285" s="295">
        <v>428.61200184799998</v>
      </c>
      <c r="W285" s="295">
        <v>428.61200184799998</v>
      </c>
      <c r="X285" s="295">
        <v>428.61200184799998</v>
      </c>
      <c r="Y285" s="762">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37589.325436400002</v>
      </c>
      <c r="E286" s="295">
        <v>37589.325436400002</v>
      </c>
      <c r="F286" s="295">
        <v>37589.325436400002</v>
      </c>
      <c r="G286" s="295">
        <v>37589.325436400002</v>
      </c>
      <c r="H286" s="295">
        <v>37589.325436400002</v>
      </c>
      <c r="I286" s="295">
        <v>37589.325436400002</v>
      </c>
      <c r="J286" s="295">
        <v>37589.325436400002</v>
      </c>
      <c r="K286" s="295">
        <v>37589.325436400002</v>
      </c>
      <c r="L286" s="295">
        <v>37589.325436400002</v>
      </c>
      <c r="M286" s="295">
        <v>37589.325436400002</v>
      </c>
      <c r="N286" s="763"/>
      <c r="O286" s="295">
        <v>22.631009331999998</v>
      </c>
      <c r="P286" s="295">
        <v>22.631009331999998</v>
      </c>
      <c r="Q286" s="295">
        <v>22.631009331999998</v>
      </c>
      <c r="R286" s="295">
        <v>22.631009331999998</v>
      </c>
      <c r="S286" s="295">
        <v>22.631009331999998</v>
      </c>
      <c r="T286" s="295">
        <v>22.631009331999998</v>
      </c>
      <c r="U286" s="295">
        <v>22.631009331999998</v>
      </c>
      <c r="V286" s="295">
        <v>22.631009331999998</v>
      </c>
      <c r="W286" s="295">
        <v>22.631009331999998</v>
      </c>
      <c r="X286" s="295">
        <v>22.631009331999998</v>
      </c>
      <c r="Y286" s="764">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7">
        <v>4</v>
      </c>
      <c r="B288" s="294" t="s">
        <v>4</v>
      </c>
      <c r="C288" s="291" t="s">
        <v>25</v>
      </c>
      <c r="D288" s="295">
        <v>106030.743654594</v>
      </c>
      <c r="E288" s="295">
        <v>106030.743654594</v>
      </c>
      <c r="F288" s="295">
        <v>101944.755892756</v>
      </c>
      <c r="G288" s="295">
        <v>86368.245663377995</v>
      </c>
      <c r="H288" s="295">
        <v>86368.245663377995</v>
      </c>
      <c r="I288" s="295">
        <v>86368.245663377995</v>
      </c>
      <c r="J288" s="295">
        <v>86368.245663377995</v>
      </c>
      <c r="K288" s="295">
        <v>86296.266795456002</v>
      </c>
      <c r="L288" s="295">
        <v>62751.890811382</v>
      </c>
      <c r="M288" s="295">
        <v>62751.890811382</v>
      </c>
      <c r="N288" s="761"/>
      <c r="O288" s="295">
        <v>7.1065146600000002</v>
      </c>
      <c r="P288" s="295">
        <v>7.1065146600000002</v>
      </c>
      <c r="Q288" s="295">
        <v>6.8500073840000004</v>
      </c>
      <c r="R288" s="295">
        <v>5.8721561429999998</v>
      </c>
      <c r="S288" s="295">
        <v>5.8721561429999998</v>
      </c>
      <c r="T288" s="295">
        <v>5.8721561429999998</v>
      </c>
      <c r="U288" s="295">
        <v>5.8721561429999998</v>
      </c>
      <c r="V288" s="295">
        <v>5.8639393780000004</v>
      </c>
      <c r="W288" s="295">
        <v>4.3858870459999997</v>
      </c>
      <c r="X288" s="295">
        <v>4.3858870459999997</v>
      </c>
      <c r="Y288" s="762">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324</v>
      </c>
      <c r="E289" s="295">
        <v>324</v>
      </c>
      <c r="F289" s="295">
        <v>308</v>
      </c>
      <c r="G289" s="295">
        <v>267</v>
      </c>
      <c r="H289" s="295">
        <v>267</v>
      </c>
      <c r="I289" s="295">
        <v>267</v>
      </c>
      <c r="J289" s="295">
        <v>267</v>
      </c>
      <c r="K289" s="295">
        <v>267</v>
      </c>
      <c r="L289" s="295">
        <v>224</v>
      </c>
      <c r="M289" s="295">
        <v>224</v>
      </c>
      <c r="N289" s="763"/>
      <c r="O289" s="295">
        <v>2.3E-2</v>
      </c>
      <c r="P289" s="295">
        <v>2.3E-2</v>
      </c>
      <c r="Q289" s="295">
        <v>2.1999999999999999E-2</v>
      </c>
      <c r="R289" s="295">
        <v>1.9E-2</v>
      </c>
      <c r="S289" s="295">
        <v>1.9E-2</v>
      </c>
      <c r="T289" s="295">
        <v>1.9E-2</v>
      </c>
      <c r="U289" s="295">
        <v>1.9E-2</v>
      </c>
      <c r="V289" s="295">
        <v>1.9E-2</v>
      </c>
      <c r="W289" s="295">
        <v>1.7000000000000001E-2</v>
      </c>
      <c r="X289" s="295">
        <v>1.7000000000000001E-2</v>
      </c>
      <c r="Y289" s="764">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7">
        <v>5</v>
      </c>
      <c r="B291" s="294" t="s">
        <v>5</v>
      </c>
      <c r="C291" s="291" t="s">
        <v>25</v>
      </c>
      <c r="D291" s="295">
        <v>236337.86213073501</v>
      </c>
      <c r="E291" s="295">
        <v>236337.86213073501</v>
      </c>
      <c r="F291" s="295">
        <v>222097.93688329699</v>
      </c>
      <c r="G291" s="295">
        <v>173500.68654316099</v>
      </c>
      <c r="H291" s="295">
        <v>173500.68654316099</v>
      </c>
      <c r="I291" s="295">
        <v>173500.68654316099</v>
      </c>
      <c r="J291" s="295">
        <v>173500.68654316099</v>
      </c>
      <c r="K291" s="295">
        <v>173296.22483138301</v>
      </c>
      <c r="L291" s="295">
        <v>145732.05672041301</v>
      </c>
      <c r="M291" s="295">
        <v>145732.05672041301</v>
      </c>
      <c r="N291" s="761"/>
      <c r="O291" s="295">
        <v>16.283273202</v>
      </c>
      <c r="P291" s="295">
        <v>16.283273202</v>
      </c>
      <c r="Q291" s="295">
        <v>15.389329156000001</v>
      </c>
      <c r="R291" s="295">
        <v>12.338525039</v>
      </c>
      <c r="S291" s="295">
        <v>12.338525039</v>
      </c>
      <c r="T291" s="295">
        <v>12.338525039</v>
      </c>
      <c r="U291" s="295">
        <v>12.338525039</v>
      </c>
      <c r="V291" s="295">
        <v>12.315184661</v>
      </c>
      <c r="W291" s="295">
        <v>10.584780636</v>
      </c>
      <c r="X291" s="295">
        <v>10.584780636</v>
      </c>
      <c r="Y291" s="762">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763"/>
      <c r="O292" s="295"/>
      <c r="P292" s="295"/>
      <c r="Q292" s="295"/>
      <c r="R292" s="295"/>
      <c r="S292" s="295"/>
      <c r="T292" s="295"/>
      <c r="U292" s="295"/>
      <c r="V292" s="295"/>
      <c r="W292" s="295"/>
      <c r="X292" s="295"/>
      <c r="Y292" s="764">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7">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7">
        <v>7</v>
      </c>
      <c r="B297" s="294" t="s">
        <v>42</v>
      </c>
      <c r="C297" s="291" t="s">
        <v>25</v>
      </c>
      <c r="D297" s="295">
        <v>388.6651</v>
      </c>
      <c r="E297" s="295">
        <v>0</v>
      </c>
      <c r="F297" s="295">
        <v>0</v>
      </c>
      <c r="G297" s="295">
        <v>0</v>
      </c>
      <c r="H297" s="295">
        <v>0</v>
      </c>
      <c r="I297" s="295">
        <v>0</v>
      </c>
      <c r="J297" s="295">
        <v>0</v>
      </c>
      <c r="K297" s="295">
        <v>0</v>
      </c>
      <c r="L297" s="295">
        <v>0</v>
      </c>
      <c r="M297" s="295">
        <v>0</v>
      </c>
      <c r="N297" s="761"/>
      <c r="O297" s="295">
        <v>299.28539999999998</v>
      </c>
      <c r="P297" s="295">
        <v>301.73390000000001</v>
      </c>
      <c r="Q297" s="295">
        <v>0</v>
      </c>
      <c r="R297" s="295">
        <v>0</v>
      </c>
      <c r="S297" s="295">
        <v>0</v>
      </c>
      <c r="T297" s="295">
        <v>0</v>
      </c>
      <c r="U297" s="295">
        <v>0</v>
      </c>
      <c r="V297" s="295">
        <v>0</v>
      </c>
      <c r="W297" s="295">
        <v>0</v>
      </c>
      <c r="X297" s="295">
        <v>0</v>
      </c>
      <c r="Y297" s="762">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295"/>
      <c r="E298" s="295"/>
      <c r="F298" s="295"/>
      <c r="G298" s="295"/>
      <c r="H298" s="295"/>
      <c r="I298" s="295"/>
      <c r="J298" s="295"/>
      <c r="K298" s="295"/>
      <c r="L298" s="295"/>
      <c r="M298" s="295"/>
      <c r="N298" s="761"/>
      <c r="O298" s="295"/>
      <c r="P298" s="295"/>
      <c r="Q298" s="295"/>
      <c r="R298" s="295"/>
      <c r="S298" s="295"/>
      <c r="T298" s="295"/>
      <c r="U298" s="295"/>
      <c r="V298" s="295"/>
      <c r="W298" s="295"/>
      <c r="X298" s="295"/>
      <c r="Y298" s="764">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7">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7">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7">
        <v>10</v>
      </c>
      <c r="B307" s="310" t="s">
        <v>22</v>
      </c>
      <c r="C307" s="291" t="s">
        <v>25</v>
      </c>
      <c r="D307" s="295">
        <v>3750879.8904593899</v>
      </c>
      <c r="E307" s="295">
        <v>3708900.4321034201</v>
      </c>
      <c r="F307" s="295">
        <v>3708900.4321034201</v>
      </c>
      <c r="G307" s="295">
        <v>3708900.4321034201</v>
      </c>
      <c r="H307" s="295">
        <v>3557668.0848874901</v>
      </c>
      <c r="I307" s="295">
        <v>3478536.7439360302</v>
      </c>
      <c r="J307" s="295">
        <v>3478536.7439360302</v>
      </c>
      <c r="K307" s="295">
        <v>3476219.9686537199</v>
      </c>
      <c r="L307" s="295">
        <v>3402664.8960621799</v>
      </c>
      <c r="M307" s="295">
        <v>2893058.9946702202</v>
      </c>
      <c r="N307" s="295">
        <v>12</v>
      </c>
      <c r="O307" s="295">
        <v>910.73324238600003</v>
      </c>
      <c r="P307" s="295">
        <v>897.23053817100003</v>
      </c>
      <c r="Q307" s="295">
        <v>897.23053817100003</v>
      </c>
      <c r="R307" s="295">
        <v>897.23053817100003</v>
      </c>
      <c r="S307" s="295">
        <v>848.81978802799995</v>
      </c>
      <c r="T307" s="295">
        <v>828.65830773699997</v>
      </c>
      <c r="U307" s="295">
        <v>828.65830773699997</v>
      </c>
      <c r="V307" s="295">
        <v>828.59930884400001</v>
      </c>
      <c r="W307" s="295">
        <v>807.95863143099996</v>
      </c>
      <c r="X307" s="295">
        <v>682.45063871900004</v>
      </c>
      <c r="Y307" s="765"/>
      <c r="Z307" s="765">
        <v>0.10320146478372504</v>
      </c>
      <c r="AA307" s="765">
        <v>0.89381348107109881</v>
      </c>
      <c r="AB307" s="501"/>
      <c r="AC307" s="415"/>
      <c r="AD307" s="415"/>
      <c r="AE307" s="415"/>
      <c r="AF307" s="415"/>
      <c r="AG307" s="415"/>
      <c r="AH307" s="415"/>
      <c r="AI307" s="415"/>
      <c r="AJ307" s="415"/>
      <c r="AK307" s="415"/>
      <c r="AL307" s="415"/>
      <c r="AM307" s="296">
        <f>SUM(Y307:AL307)</f>
        <v>0.99701494585482386</v>
      </c>
    </row>
    <row r="308" spans="1:39" ht="15" outlineLevel="1">
      <c r="B308" s="294" t="s">
        <v>249</v>
      </c>
      <c r="C308" s="291" t="s">
        <v>163</v>
      </c>
      <c r="D308" s="295">
        <v>1127716.5109999999</v>
      </c>
      <c r="E308" s="295">
        <v>1121204.5060000001</v>
      </c>
      <c r="F308" s="295">
        <v>1120871.3160000001</v>
      </c>
      <c r="G308" s="295">
        <v>1120871.3160000001</v>
      </c>
      <c r="H308" s="295">
        <v>1120084.22</v>
      </c>
      <c r="I308" s="295">
        <v>1101223.6869999999</v>
      </c>
      <c r="J308" s="295">
        <v>1101223.6869999999</v>
      </c>
      <c r="K308" s="295">
        <v>1099492.0549999999</v>
      </c>
      <c r="L308" s="295">
        <v>1071121.861</v>
      </c>
      <c r="M308" s="295">
        <v>933633.17870000005</v>
      </c>
      <c r="N308" s="295">
        <f>N307</f>
        <v>12</v>
      </c>
      <c r="O308" s="295">
        <v>158.80442300000001</v>
      </c>
      <c r="P308" s="295">
        <v>157.18614049999999</v>
      </c>
      <c r="Q308" s="295">
        <v>157.09049200000001</v>
      </c>
      <c r="R308" s="295">
        <v>157.09049200000001</v>
      </c>
      <c r="S308" s="295">
        <v>156.8645415</v>
      </c>
      <c r="T308" s="295">
        <v>154.59364099999999</v>
      </c>
      <c r="U308" s="295">
        <v>154.59364099999999</v>
      </c>
      <c r="V308" s="295">
        <v>154.59364099999999</v>
      </c>
      <c r="W308" s="295">
        <v>147.94953559999999</v>
      </c>
      <c r="X308" s="295">
        <v>131.39522550000001</v>
      </c>
      <c r="Y308" s="764">
        <f>Y307</f>
        <v>0</v>
      </c>
      <c r="Z308" s="764">
        <f>Z307</f>
        <v>0.10320146478372504</v>
      </c>
      <c r="AA308" s="764">
        <f t="shared" ref="AA308" si="86">AA307</f>
        <v>0.89381348107109881</v>
      </c>
      <c r="AB308" s="411">
        <f t="shared" ref="AB308:AL308" si="87">AB307</f>
        <v>0</v>
      </c>
      <c r="AC308" s="411">
        <f t="shared" si="87"/>
        <v>0</v>
      </c>
      <c r="AD308" s="411">
        <f t="shared" si="87"/>
        <v>0</v>
      </c>
      <c r="AE308" s="411">
        <f t="shared" si="87"/>
        <v>0</v>
      </c>
      <c r="AF308" s="411">
        <f t="shared" si="87"/>
        <v>0</v>
      </c>
      <c r="AG308" s="411">
        <f t="shared" si="87"/>
        <v>0</v>
      </c>
      <c r="AH308" s="411">
        <f t="shared" si="87"/>
        <v>0</v>
      </c>
      <c r="AI308" s="411">
        <f t="shared" si="87"/>
        <v>0</v>
      </c>
      <c r="AJ308" s="411">
        <f t="shared" si="87"/>
        <v>0</v>
      </c>
      <c r="AK308" s="411">
        <f t="shared" si="87"/>
        <v>0</v>
      </c>
      <c r="AL308" s="411">
        <f t="shared" si="87"/>
        <v>0</v>
      </c>
      <c r="AM308" s="311"/>
    </row>
    <row r="309" spans="1:39" ht="15" outlineLevel="1">
      <c r="B309" s="310"/>
      <c r="C309" s="312"/>
      <c r="D309" s="291"/>
      <c r="E309" s="291"/>
      <c r="F309" s="291"/>
      <c r="G309" s="291"/>
      <c r="H309" s="291"/>
      <c r="I309" s="291"/>
      <c r="J309" s="291"/>
      <c r="K309" s="291"/>
      <c r="L309" s="291"/>
      <c r="M309" s="291"/>
      <c r="N309" s="76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7">
        <v>11</v>
      </c>
      <c r="B310" s="314" t="s">
        <v>21</v>
      </c>
      <c r="C310" s="291" t="s">
        <v>25</v>
      </c>
      <c r="D310" s="295">
        <v>104958.73816425601</v>
      </c>
      <c r="E310" s="295">
        <v>104958.73816425601</v>
      </c>
      <c r="F310" s="295">
        <v>104958.73816425601</v>
      </c>
      <c r="G310" s="295">
        <v>104123.28422163099</v>
      </c>
      <c r="H310" s="295">
        <v>86540.521033960002</v>
      </c>
      <c r="I310" s="295">
        <v>86540.521033960002</v>
      </c>
      <c r="J310" s="295">
        <v>86540.521033960002</v>
      </c>
      <c r="K310" s="295">
        <v>86540.521033960002</v>
      </c>
      <c r="L310" s="295">
        <v>86540.521033960002</v>
      </c>
      <c r="M310" s="295">
        <v>86540.521033960002</v>
      </c>
      <c r="N310" s="295">
        <v>12</v>
      </c>
      <c r="O310" s="295">
        <v>30.834787971000001</v>
      </c>
      <c r="P310" s="295">
        <v>30.834787971000001</v>
      </c>
      <c r="Q310" s="295">
        <v>30.834787971000001</v>
      </c>
      <c r="R310" s="295">
        <v>30.61798267</v>
      </c>
      <c r="S310" s="295">
        <v>25.079452923000002</v>
      </c>
      <c r="T310" s="295">
        <v>25.079452923000002</v>
      </c>
      <c r="U310" s="295">
        <v>25.079452923000002</v>
      </c>
      <c r="V310" s="295">
        <v>25.079452923000002</v>
      </c>
      <c r="W310" s="295">
        <v>25.079452923000002</v>
      </c>
      <c r="X310" s="295">
        <v>25.079452923000002</v>
      </c>
      <c r="Y310" s="765"/>
      <c r="Z310" s="765">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v>14282.023370000001</v>
      </c>
      <c r="E311" s="295">
        <v>14282.023370000001</v>
      </c>
      <c r="F311" s="295">
        <v>14282.023370000001</v>
      </c>
      <c r="G311" s="295">
        <v>4804.8812770000004</v>
      </c>
      <c r="H311" s="295">
        <v>1233.60194</v>
      </c>
      <c r="I311" s="295">
        <v>1233.60194</v>
      </c>
      <c r="J311" s="295">
        <v>1233.60194</v>
      </c>
      <c r="K311" s="295">
        <v>1233.60194</v>
      </c>
      <c r="L311" s="295">
        <v>1233.60194</v>
      </c>
      <c r="M311" s="295">
        <v>1233.60194</v>
      </c>
      <c r="N311" s="295">
        <f>N310</f>
        <v>12</v>
      </c>
      <c r="O311" s="295">
        <v>3.2490042629999998</v>
      </c>
      <c r="P311" s="295">
        <v>3.2490042629999998</v>
      </c>
      <c r="Q311" s="295">
        <v>3.2490042629999998</v>
      </c>
      <c r="R311" s="295">
        <v>1.3192833209999999</v>
      </c>
      <c r="S311" s="295">
        <v>0.350578785</v>
      </c>
      <c r="T311" s="295">
        <v>0.350578785</v>
      </c>
      <c r="U311" s="295">
        <v>0.350578785</v>
      </c>
      <c r="V311" s="295">
        <v>0.350578785</v>
      </c>
      <c r="W311" s="295">
        <v>0.350578785</v>
      </c>
      <c r="X311" s="295">
        <v>0.350578785</v>
      </c>
      <c r="Y311" s="764">
        <f>Y310</f>
        <v>0</v>
      </c>
      <c r="Z311" s="764">
        <f>Z310</f>
        <v>1</v>
      </c>
      <c r="AA311" s="411">
        <f t="shared" ref="AA311:AL311" si="88">AA310</f>
        <v>0</v>
      </c>
      <c r="AB311" s="411">
        <f t="shared" si="88"/>
        <v>0</v>
      </c>
      <c r="AC311" s="411">
        <f t="shared" si="88"/>
        <v>0</v>
      </c>
      <c r="AD311" s="411">
        <f t="shared" si="88"/>
        <v>0</v>
      </c>
      <c r="AE311" s="411">
        <f t="shared" si="88"/>
        <v>0</v>
      </c>
      <c r="AF311" s="411">
        <f t="shared" si="88"/>
        <v>0</v>
      </c>
      <c r="AG311" s="411">
        <f t="shared" si="88"/>
        <v>0</v>
      </c>
      <c r="AH311" s="411">
        <f t="shared" si="88"/>
        <v>0</v>
      </c>
      <c r="AI311" s="411">
        <f t="shared" si="88"/>
        <v>0</v>
      </c>
      <c r="AJ311" s="411">
        <f t="shared" si="88"/>
        <v>0</v>
      </c>
      <c r="AK311" s="411">
        <f t="shared" si="88"/>
        <v>0</v>
      </c>
      <c r="AL311" s="411">
        <f t="shared" si="88"/>
        <v>0</v>
      </c>
      <c r="AM311" s="311"/>
    </row>
    <row r="312" spans="1:39" ht="15" outlineLevel="1">
      <c r="B312" s="314"/>
      <c r="C312" s="312"/>
      <c r="D312" s="291"/>
      <c r="E312" s="291"/>
      <c r="F312" s="291"/>
      <c r="G312" s="291"/>
      <c r="H312" s="291"/>
      <c r="I312" s="291"/>
      <c r="J312" s="291"/>
      <c r="K312" s="291"/>
      <c r="L312" s="291"/>
      <c r="M312" s="291"/>
      <c r="N312" s="76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7">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9">AA313</f>
        <v>0</v>
      </c>
      <c r="AB314" s="411">
        <f t="shared" si="89"/>
        <v>0</v>
      </c>
      <c r="AC314" s="411">
        <f t="shared" si="89"/>
        <v>0</v>
      </c>
      <c r="AD314" s="411">
        <f t="shared" si="89"/>
        <v>0</v>
      </c>
      <c r="AE314" s="411">
        <f t="shared" si="89"/>
        <v>0</v>
      </c>
      <c r="AF314" s="411">
        <f t="shared" si="89"/>
        <v>0</v>
      </c>
      <c r="AG314" s="411">
        <f t="shared" si="89"/>
        <v>0</v>
      </c>
      <c r="AH314" s="411">
        <f t="shared" si="89"/>
        <v>0</v>
      </c>
      <c r="AI314" s="411">
        <f t="shared" si="89"/>
        <v>0</v>
      </c>
      <c r="AJ314" s="411">
        <f t="shared" si="89"/>
        <v>0</v>
      </c>
      <c r="AK314" s="411">
        <f t="shared" si="89"/>
        <v>0</v>
      </c>
      <c r="AL314" s="411">
        <f t="shared" si="89"/>
        <v>0</v>
      </c>
      <c r="AM314" s="311"/>
    </row>
    <row r="315" spans="1:39" ht="15" outlineLevel="1">
      <c r="B315" s="314"/>
      <c r="C315" s="312"/>
      <c r="D315" s="316"/>
      <c r="E315" s="316"/>
      <c r="F315" s="316"/>
      <c r="G315" s="316"/>
      <c r="H315" s="316"/>
      <c r="I315" s="316"/>
      <c r="J315" s="316"/>
      <c r="K315" s="316"/>
      <c r="L315" s="316"/>
      <c r="M315" s="316"/>
      <c r="N315" s="76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7">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765"/>
      <c r="Z316" s="765"/>
      <c r="AA316" s="76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390891.44709999999</v>
      </c>
      <c r="E317" s="295">
        <v>390891.44709999999</v>
      </c>
      <c r="F317" s="295">
        <v>390891.44709999999</v>
      </c>
      <c r="G317" s="295">
        <v>390891.44709999999</v>
      </c>
      <c r="H317" s="295">
        <v>390891.44709999999</v>
      </c>
      <c r="I317" s="295">
        <v>390891.44709999999</v>
      </c>
      <c r="J317" s="295">
        <v>390891.44709999999</v>
      </c>
      <c r="K317" s="295">
        <v>390891.44709999999</v>
      </c>
      <c r="L317" s="295">
        <v>390891.44709999999</v>
      </c>
      <c r="M317" s="295">
        <v>390891.44709999999</v>
      </c>
      <c r="N317" s="295">
        <f>N316</f>
        <v>12</v>
      </c>
      <c r="O317" s="295">
        <v>69.312791660000002</v>
      </c>
      <c r="P317" s="295">
        <v>69.312791660000002</v>
      </c>
      <c r="Q317" s="295">
        <v>69.312791660000002</v>
      </c>
      <c r="R317" s="295">
        <v>69.312791660000002</v>
      </c>
      <c r="S317" s="295">
        <v>69.312791660000002</v>
      </c>
      <c r="T317" s="295">
        <v>69.312791660000002</v>
      </c>
      <c r="U317" s="295">
        <v>69.312791660000002</v>
      </c>
      <c r="V317" s="295">
        <v>69.312791660000002</v>
      </c>
      <c r="W317" s="295">
        <v>69.312791660000002</v>
      </c>
      <c r="X317" s="295">
        <v>69.312791660000002</v>
      </c>
      <c r="Y317" s="764">
        <f>Y316</f>
        <v>0</v>
      </c>
      <c r="Z317" s="764">
        <f>Z316</f>
        <v>0</v>
      </c>
      <c r="AA317" s="764">
        <f t="shared" ref="AA317" si="90">AA316</f>
        <v>1</v>
      </c>
      <c r="AB317" s="411">
        <f t="shared" ref="AB317:AL317" si="91">AB316</f>
        <v>0</v>
      </c>
      <c r="AC317" s="411">
        <f t="shared" si="91"/>
        <v>0</v>
      </c>
      <c r="AD317" s="411">
        <f t="shared" si="91"/>
        <v>0</v>
      </c>
      <c r="AE317" s="411">
        <f t="shared" si="91"/>
        <v>0</v>
      </c>
      <c r="AF317" s="411">
        <f t="shared" si="91"/>
        <v>0</v>
      </c>
      <c r="AG317" s="411">
        <f t="shared" si="91"/>
        <v>0</v>
      </c>
      <c r="AH317" s="411">
        <f t="shared" si="91"/>
        <v>0</v>
      </c>
      <c r="AI317" s="411">
        <f t="shared" si="91"/>
        <v>0</v>
      </c>
      <c r="AJ317" s="411">
        <f t="shared" si="91"/>
        <v>0</v>
      </c>
      <c r="AK317" s="411">
        <f t="shared" si="91"/>
        <v>0</v>
      </c>
      <c r="AL317" s="411">
        <f t="shared" si="91"/>
        <v>0</v>
      </c>
      <c r="AM317" s="311"/>
    </row>
    <row r="318" spans="1:39" ht="15" outlineLevel="1">
      <c r="B318" s="314"/>
      <c r="C318" s="312"/>
      <c r="D318" s="316"/>
      <c r="E318" s="316"/>
      <c r="F318" s="316"/>
      <c r="G318" s="316"/>
      <c r="H318" s="316"/>
      <c r="I318" s="316"/>
      <c r="J318" s="316"/>
      <c r="K318" s="316"/>
      <c r="L318" s="316"/>
      <c r="M318" s="316"/>
      <c r="N318" s="76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7">
        <v>14</v>
      </c>
      <c r="B319" s="314" t="s">
        <v>20</v>
      </c>
      <c r="C319" s="291" t="s">
        <v>25</v>
      </c>
      <c r="D319" s="295">
        <v>1550424.56950318</v>
      </c>
      <c r="E319" s="295">
        <v>1550424.56950318</v>
      </c>
      <c r="F319" s="295">
        <v>1550424.56950318</v>
      </c>
      <c r="G319" s="295">
        <v>1550424.56950318</v>
      </c>
      <c r="H319" s="295">
        <v>0</v>
      </c>
      <c r="I319" s="295">
        <v>0</v>
      </c>
      <c r="J319" s="295">
        <v>0</v>
      </c>
      <c r="K319" s="295">
        <v>0</v>
      </c>
      <c r="L319" s="295">
        <v>0</v>
      </c>
      <c r="M319" s="295">
        <v>0</v>
      </c>
      <c r="N319" s="295">
        <v>12</v>
      </c>
      <c r="O319" s="295">
        <v>282.00565192900001</v>
      </c>
      <c r="P319" s="295">
        <v>282.00565192900001</v>
      </c>
      <c r="Q319" s="295">
        <v>282.00565192900001</v>
      </c>
      <c r="R319" s="295">
        <v>282.00565192900001</v>
      </c>
      <c r="S319" s="295">
        <v>0</v>
      </c>
      <c r="T319" s="295">
        <v>0</v>
      </c>
      <c r="U319" s="295">
        <v>0</v>
      </c>
      <c r="V319" s="295">
        <v>0</v>
      </c>
      <c r="W319" s="295">
        <v>0</v>
      </c>
      <c r="X319" s="295">
        <v>0</v>
      </c>
      <c r="Y319" s="765"/>
      <c r="Z319" s="765">
        <v>0.2</v>
      </c>
      <c r="AA319" s="765">
        <v>0.8</v>
      </c>
      <c r="AB319" s="415"/>
      <c r="AC319" s="415"/>
      <c r="AD319" s="415"/>
      <c r="AE319" s="415"/>
      <c r="AF319" s="415"/>
      <c r="AG319" s="415"/>
      <c r="AH319" s="415"/>
      <c r="AI319" s="415"/>
      <c r="AJ319" s="415"/>
      <c r="AK319" s="415"/>
      <c r="AL319" s="415"/>
      <c r="AM319" s="296">
        <f>SUM(Y319:AL319)</f>
        <v>1</v>
      </c>
    </row>
    <row r="320" spans="1:39" ht="15" outlineLevel="1">
      <c r="B320" s="294" t="s">
        <v>249</v>
      </c>
      <c r="C320" s="291" t="s">
        <v>163</v>
      </c>
      <c r="D320" s="295">
        <v>340408.64323700004</v>
      </c>
      <c r="E320" s="295">
        <v>340408.64323700004</v>
      </c>
      <c r="F320" s="295">
        <v>340408.64323700004</v>
      </c>
      <c r="G320" s="295">
        <v>340408.64323700004</v>
      </c>
      <c r="H320" s="295">
        <v>0</v>
      </c>
      <c r="I320" s="295">
        <v>0</v>
      </c>
      <c r="J320" s="295">
        <v>0</v>
      </c>
      <c r="K320" s="295">
        <v>0</v>
      </c>
      <c r="L320" s="295">
        <v>0</v>
      </c>
      <c r="M320" s="295">
        <v>0</v>
      </c>
      <c r="N320" s="295">
        <f>N319</f>
        <v>12</v>
      </c>
      <c r="O320" s="295">
        <v>61.916692535999999</v>
      </c>
      <c r="P320" s="295">
        <v>61.916692535999999</v>
      </c>
      <c r="Q320" s="295">
        <v>61.916692535999999</v>
      </c>
      <c r="R320" s="295">
        <v>61.916692535999999</v>
      </c>
      <c r="S320" s="295">
        <v>0</v>
      </c>
      <c r="T320" s="295">
        <v>0</v>
      </c>
      <c r="U320" s="295">
        <v>0</v>
      </c>
      <c r="V320" s="295">
        <v>0</v>
      </c>
      <c r="W320" s="295">
        <v>0</v>
      </c>
      <c r="X320" s="295">
        <v>0</v>
      </c>
      <c r="Y320" s="764">
        <f>Y319</f>
        <v>0</v>
      </c>
      <c r="Z320" s="764">
        <f>Z319</f>
        <v>0.2</v>
      </c>
      <c r="AA320" s="764">
        <f t="shared" ref="AA320" si="92">AA319</f>
        <v>0.8</v>
      </c>
      <c r="AB320" s="411">
        <f t="shared" ref="AB320:AL320" si="93">AB319</f>
        <v>0</v>
      </c>
      <c r="AC320" s="411">
        <f t="shared" si="93"/>
        <v>0</v>
      </c>
      <c r="AD320" s="411">
        <f t="shared" si="93"/>
        <v>0</v>
      </c>
      <c r="AE320" s="411">
        <f t="shared" si="93"/>
        <v>0</v>
      </c>
      <c r="AF320" s="411">
        <f t="shared" si="93"/>
        <v>0</v>
      </c>
      <c r="AG320" s="411">
        <f t="shared" si="93"/>
        <v>0</v>
      </c>
      <c r="AH320" s="411">
        <f t="shared" si="93"/>
        <v>0</v>
      </c>
      <c r="AI320" s="411">
        <f t="shared" si="93"/>
        <v>0</v>
      </c>
      <c r="AJ320" s="411">
        <f t="shared" si="93"/>
        <v>0</v>
      </c>
      <c r="AK320" s="411">
        <f t="shared" si="93"/>
        <v>0</v>
      </c>
      <c r="AL320" s="411">
        <f t="shared" si="93"/>
        <v>0</v>
      </c>
      <c r="AM320" s="311"/>
    </row>
    <row r="321" spans="1:39" ht="15" outlineLevel="1">
      <c r="B321" s="314"/>
      <c r="C321" s="312"/>
      <c r="D321" s="316"/>
      <c r="E321" s="316"/>
      <c r="F321" s="316"/>
      <c r="G321" s="316"/>
      <c r="H321" s="316"/>
      <c r="I321" s="316"/>
      <c r="J321" s="316"/>
      <c r="K321" s="316"/>
      <c r="L321" s="316"/>
      <c r="M321" s="316"/>
      <c r="N321" s="76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7">
        <v>15</v>
      </c>
      <c r="B322" s="314" t="s">
        <v>486</v>
      </c>
      <c r="C322" s="291" t="s">
        <v>25</v>
      </c>
      <c r="D322" s="295">
        <v>380.73820000000001</v>
      </c>
      <c r="E322" s="295">
        <v>0</v>
      </c>
      <c r="F322" s="295">
        <v>0</v>
      </c>
      <c r="G322" s="295">
        <v>0</v>
      </c>
      <c r="H322" s="295">
        <v>0</v>
      </c>
      <c r="I322" s="295">
        <v>0</v>
      </c>
      <c r="J322" s="295">
        <v>0</v>
      </c>
      <c r="K322" s="295">
        <v>0</v>
      </c>
      <c r="L322" s="295">
        <v>0</v>
      </c>
      <c r="M322" s="295">
        <v>0</v>
      </c>
      <c r="N322" s="761"/>
      <c r="O322" s="295">
        <v>22.33859</v>
      </c>
      <c r="P322" s="295">
        <v>162.9222</v>
      </c>
      <c r="Q322" s="295">
        <v>0</v>
      </c>
      <c r="R322" s="295">
        <v>0</v>
      </c>
      <c r="S322" s="295">
        <v>0</v>
      </c>
      <c r="T322" s="295">
        <v>0</v>
      </c>
      <c r="U322" s="295">
        <v>0</v>
      </c>
      <c r="V322" s="295">
        <v>0</v>
      </c>
      <c r="W322" s="295">
        <v>0</v>
      </c>
      <c r="X322" s="295">
        <v>0</v>
      </c>
      <c r="Y322" s="765"/>
      <c r="Z322" s="765">
        <v>1</v>
      </c>
      <c r="AA322" s="415"/>
      <c r="AB322" s="415"/>
      <c r="AC322" s="415"/>
      <c r="AD322" s="415"/>
      <c r="AE322" s="415"/>
      <c r="AF322" s="415"/>
      <c r="AG322" s="415"/>
      <c r="AH322" s="415"/>
      <c r="AI322" s="415"/>
      <c r="AJ322" s="415"/>
      <c r="AK322" s="415"/>
      <c r="AL322" s="415"/>
      <c r="AM322" s="296">
        <f>SUM(Y322:AL322)</f>
        <v>1</v>
      </c>
    </row>
    <row r="323" spans="1:39" s="283" customFormat="1" ht="15" outlineLevel="1">
      <c r="A323" s="507"/>
      <c r="B323" s="315" t="s">
        <v>249</v>
      </c>
      <c r="C323" s="291" t="s">
        <v>163</v>
      </c>
      <c r="D323" s="295"/>
      <c r="E323" s="295"/>
      <c r="F323" s="295"/>
      <c r="G323" s="295"/>
      <c r="H323" s="295"/>
      <c r="I323" s="295"/>
      <c r="J323" s="295"/>
      <c r="K323" s="295"/>
      <c r="L323" s="295"/>
      <c r="M323" s="295"/>
      <c r="N323" s="761"/>
      <c r="O323" s="295"/>
      <c r="P323" s="295"/>
      <c r="Q323" s="295"/>
      <c r="R323" s="295"/>
      <c r="S323" s="295"/>
      <c r="T323" s="295"/>
      <c r="U323" s="295"/>
      <c r="V323" s="295"/>
      <c r="W323" s="295"/>
      <c r="X323" s="295"/>
      <c r="Y323" s="764">
        <f>Y322</f>
        <v>0</v>
      </c>
      <c r="Z323" s="764">
        <f>Z322</f>
        <v>1</v>
      </c>
      <c r="AA323" s="411">
        <f t="shared" ref="AA323:AL323" si="94">AA322</f>
        <v>0</v>
      </c>
      <c r="AB323" s="411">
        <f t="shared" si="94"/>
        <v>0</v>
      </c>
      <c r="AC323" s="411">
        <f t="shared" si="94"/>
        <v>0</v>
      </c>
      <c r="AD323" s="411">
        <f t="shared" si="94"/>
        <v>0</v>
      </c>
      <c r="AE323" s="411">
        <f t="shared" si="94"/>
        <v>0</v>
      </c>
      <c r="AF323" s="411">
        <f t="shared" si="94"/>
        <v>0</v>
      </c>
      <c r="AG323" s="411">
        <f t="shared" si="94"/>
        <v>0</v>
      </c>
      <c r="AH323" s="411">
        <f t="shared" si="94"/>
        <v>0</v>
      </c>
      <c r="AI323" s="411">
        <f t="shared" si="94"/>
        <v>0</v>
      </c>
      <c r="AJ323" s="411">
        <f t="shared" si="94"/>
        <v>0</v>
      </c>
      <c r="AK323" s="411">
        <f t="shared" si="94"/>
        <v>0</v>
      </c>
      <c r="AL323" s="411">
        <f t="shared" si="94"/>
        <v>0</v>
      </c>
      <c r="AM323" s="311"/>
    </row>
    <row r="324" spans="1:39" s="283" customFormat="1" ht="15" outlineLevel="1">
      <c r="A324" s="507"/>
      <c r="B324" s="314"/>
      <c r="C324" s="312"/>
      <c r="D324" s="316"/>
      <c r="E324" s="316"/>
      <c r="F324" s="316"/>
      <c r="G324" s="316"/>
      <c r="H324" s="316"/>
      <c r="I324" s="316"/>
      <c r="J324" s="316"/>
      <c r="K324" s="316"/>
      <c r="L324" s="316"/>
      <c r="M324" s="316"/>
      <c r="N324" s="76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7">
        <v>16</v>
      </c>
      <c r="B325" s="314" t="s">
        <v>487</v>
      </c>
      <c r="C325" s="291" t="s">
        <v>25</v>
      </c>
      <c r="D325" s="295"/>
      <c r="E325" s="295"/>
      <c r="F325" s="295"/>
      <c r="G325" s="295"/>
      <c r="H325" s="295"/>
      <c r="I325" s="295"/>
      <c r="J325" s="295"/>
      <c r="K325" s="295"/>
      <c r="L325" s="295"/>
      <c r="M325" s="295"/>
      <c r="N325" s="76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7"/>
      <c r="B326" s="315" t="s">
        <v>249</v>
      </c>
      <c r="C326" s="291" t="s">
        <v>163</v>
      </c>
      <c r="D326" s="295"/>
      <c r="E326" s="295"/>
      <c r="F326" s="295"/>
      <c r="G326" s="295"/>
      <c r="H326" s="295"/>
      <c r="I326" s="295"/>
      <c r="J326" s="295"/>
      <c r="K326" s="295"/>
      <c r="L326" s="295"/>
      <c r="M326" s="295"/>
      <c r="N326" s="761"/>
      <c r="O326" s="295"/>
      <c r="P326" s="295"/>
      <c r="Q326" s="295"/>
      <c r="R326" s="295"/>
      <c r="S326" s="295"/>
      <c r="T326" s="295"/>
      <c r="U326" s="295"/>
      <c r="V326" s="295"/>
      <c r="W326" s="295"/>
      <c r="X326" s="295"/>
      <c r="Y326" s="411">
        <f>Y325</f>
        <v>0</v>
      </c>
      <c r="Z326" s="411">
        <f>Z325</f>
        <v>0</v>
      </c>
      <c r="AA326" s="411">
        <f t="shared" ref="AA326:AL326" si="95">AA325</f>
        <v>0</v>
      </c>
      <c r="AB326" s="411">
        <f t="shared" si="95"/>
        <v>0</v>
      </c>
      <c r="AC326" s="411">
        <f t="shared" si="95"/>
        <v>0</v>
      </c>
      <c r="AD326" s="411">
        <f t="shared" si="95"/>
        <v>0</v>
      </c>
      <c r="AE326" s="411">
        <f t="shared" si="95"/>
        <v>0</v>
      </c>
      <c r="AF326" s="411">
        <f t="shared" si="95"/>
        <v>0</v>
      </c>
      <c r="AG326" s="411">
        <f t="shared" si="95"/>
        <v>0</v>
      </c>
      <c r="AH326" s="411">
        <f t="shared" si="95"/>
        <v>0</v>
      </c>
      <c r="AI326" s="411">
        <f t="shared" si="95"/>
        <v>0</v>
      </c>
      <c r="AJ326" s="411">
        <f t="shared" si="95"/>
        <v>0</v>
      </c>
      <c r="AK326" s="411">
        <f t="shared" si="95"/>
        <v>0</v>
      </c>
      <c r="AL326" s="411">
        <f t="shared" si="95"/>
        <v>0</v>
      </c>
      <c r="AM326" s="311"/>
    </row>
    <row r="327" spans="1:39" s="283" customFormat="1" ht="15" outlineLevel="1">
      <c r="A327" s="507"/>
      <c r="B327" s="314"/>
      <c r="C327" s="312"/>
      <c r="D327" s="316"/>
      <c r="E327" s="316"/>
      <c r="F327" s="316"/>
      <c r="G327" s="316"/>
      <c r="H327" s="316"/>
      <c r="I327" s="316"/>
      <c r="J327" s="316"/>
      <c r="K327" s="316"/>
      <c r="L327" s="316"/>
      <c r="M327" s="316"/>
      <c r="N327" s="76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7">
        <v>17</v>
      </c>
      <c r="B328" s="314" t="s">
        <v>9</v>
      </c>
      <c r="C328" s="291" t="s">
        <v>25</v>
      </c>
      <c r="D328" s="295">
        <v>-3443.8939999999998</v>
      </c>
      <c r="E328" s="295">
        <v>0</v>
      </c>
      <c r="F328" s="295">
        <v>0</v>
      </c>
      <c r="G328" s="295">
        <v>0</v>
      </c>
      <c r="H328" s="295">
        <v>0</v>
      </c>
      <c r="I328" s="295">
        <v>0</v>
      </c>
      <c r="J328" s="295">
        <v>0</v>
      </c>
      <c r="K328" s="295">
        <v>0</v>
      </c>
      <c r="L328" s="295">
        <v>0</v>
      </c>
      <c r="M328" s="295">
        <v>0</v>
      </c>
      <c r="N328" s="761"/>
      <c r="O328" s="295">
        <v>87.781019999999998</v>
      </c>
      <c r="P328" s="295">
        <v>0</v>
      </c>
      <c r="Q328" s="295">
        <v>0</v>
      </c>
      <c r="R328" s="295">
        <v>0</v>
      </c>
      <c r="S328" s="295">
        <v>0</v>
      </c>
      <c r="T328" s="295">
        <v>0</v>
      </c>
      <c r="U328" s="295">
        <v>0</v>
      </c>
      <c r="V328" s="295">
        <v>0</v>
      </c>
      <c r="W328" s="295">
        <v>0</v>
      </c>
      <c r="X328" s="295">
        <v>0</v>
      </c>
      <c r="Y328" s="765"/>
      <c r="Z328" s="765">
        <v>1</v>
      </c>
      <c r="AA328" s="415"/>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761"/>
      <c r="O329" s="295"/>
      <c r="P329" s="295"/>
      <c r="Q329" s="295"/>
      <c r="R329" s="295"/>
      <c r="S329" s="295"/>
      <c r="T329" s="295"/>
      <c r="U329" s="295"/>
      <c r="V329" s="295"/>
      <c r="W329" s="295"/>
      <c r="X329" s="295"/>
      <c r="Y329" s="764">
        <f>Y328</f>
        <v>0</v>
      </c>
      <c r="Z329" s="764">
        <f>Z328</f>
        <v>1</v>
      </c>
      <c r="AA329" s="411">
        <f t="shared" ref="AA329:AL329" si="96">AA328</f>
        <v>0</v>
      </c>
      <c r="AB329" s="411">
        <f t="shared" si="96"/>
        <v>0</v>
      </c>
      <c r="AC329" s="411">
        <f t="shared" si="96"/>
        <v>0</v>
      </c>
      <c r="AD329" s="411">
        <f t="shared" si="96"/>
        <v>0</v>
      </c>
      <c r="AE329" s="411">
        <f t="shared" si="96"/>
        <v>0</v>
      </c>
      <c r="AF329" s="411">
        <f t="shared" si="96"/>
        <v>0</v>
      </c>
      <c r="AG329" s="411">
        <f t="shared" si="96"/>
        <v>0</v>
      </c>
      <c r="AH329" s="411">
        <f t="shared" si="96"/>
        <v>0</v>
      </c>
      <c r="AI329" s="411">
        <f t="shared" si="96"/>
        <v>0</v>
      </c>
      <c r="AJ329" s="411">
        <f t="shared" si="96"/>
        <v>0</v>
      </c>
      <c r="AK329" s="411">
        <f t="shared" si="96"/>
        <v>0</v>
      </c>
      <c r="AL329" s="411">
        <f t="shared" si="96"/>
        <v>0</v>
      </c>
      <c r="AM329" s="311"/>
    </row>
    <row r="330" spans="1:39" ht="15" outlineLevel="1">
      <c r="B330" s="315"/>
      <c r="C330" s="305"/>
      <c r="D330" s="291"/>
      <c r="E330" s="291"/>
      <c r="F330" s="291"/>
      <c r="G330" s="291"/>
      <c r="H330" s="291"/>
      <c r="I330" s="291"/>
      <c r="J330" s="291"/>
      <c r="K330" s="291"/>
      <c r="L330" s="291"/>
      <c r="M330" s="291"/>
      <c r="N330" s="76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08"/>
      <c r="B331" s="288" t="s">
        <v>10</v>
      </c>
      <c r="C331" s="289"/>
      <c r="D331" s="289"/>
      <c r="E331" s="289"/>
      <c r="F331" s="289"/>
      <c r="G331" s="289"/>
      <c r="H331" s="289"/>
      <c r="I331" s="289"/>
      <c r="J331" s="289"/>
      <c r="K331" s="289"/>
      <c r="L331" s="289"/>
      <c r="M331" s="289"/>
      <c r="N331" s="771"/>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7">
        <v>18</v>
      </c>
      <c r="B332" s="315" t="s">
        <v>11</v>
      </c>
      <c r="C332" s="291" t="s">
        <v>25</v>
      </c>
      <c r="D332" s="295">
        <v>261789.85239852397</v>
      </c>
      <c r="E332" s="295">
        <v>261789.85239852397</v>
      </c>
      <c r="F332" s="295">
        <v>261789.85239852397</v>
      </c>
      <c r="G332" s="295">
        <v>261789.85239852397</v>
      </c>
      <c r="H332" s="295">
        <v>261789.85239852397</v>
      </c>
      <c r="I332" s="295">
        <v>261789.85239852397</v>
      </c>
      <c r="J332" s="295">
        <v>261789.85239852397</v>
      </c>
      <c r="K332" s="295">
        <v>261789.85239852397</v>
      </c>
      <c r="L332" s="295">
        <v>261789.85239852397</v>
      </c>
      <c r="M332" s="295">
        <v>261789.85239852397</v>
      </c>
      <c r="N332" s="295">
        <v>12</v>
      </c>
      <c r="O332" s="295">
        <v>26.684981685</v>
      </c>
      <c r="P332" s="295">
        <v>26.684981685</v>
      </c>
      <c r="Q332" s="295">
        <v>26.684981685</v>
      </c>
      <c r="R332" s="295">
        <v>26.684981685</v>
      </c>
      <c r="S332" s="295">
        <v>26.684981685</v>
      </c>
      <c r="T332" s="295">
        <v>26.684981685</v>
      </c>
      <c r="U332" s="295">
        <v>26.684981685</v>
      </c>
      <c r="V332" s="295">
        <v>26.684981685</v>
      </c>
      <c r="W332" s="295">
        <v>26.684981685</v>
      </c>
      <c r="X332" s="295">
        <v>26.684981685</v>
      </c>
      <c r="Y332" s="766"/>
      <c r="Z332" s="765"/>
      <c r="AA332" s="765">
        <v>1</v>
      </c>
      <c r="AB332" s="415"/>
      <c r="AC332" s="415"/>
      <c r="AD332" s="415"/>
      <c r="AE332" s="415"/>
      <c r="AF332" s="415"/>
      <c r="AG332" s="415"/>
      <c r="AH332" s="415"/>
      <c r="AI332" s="415"/>
      <c r="AJ332" s="415"/>
      <c r="AK332" s="415"/>
      <c r="AL332" s="415"/>
      <c r="AM332" s="296">
        <f>SUM(Y332:AL332)</f>
        <v>1</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64">
        <f>Y332</f>
        <v>0</v>
      </c>
      <c r="Z333" s="764">
        <f>Z332</f>
        <v>0</v>
      </c>
      <c r="AA333" s="764">
        <f t="shared" ref="AA333" si="97">AA332</f>
        <v>1</v>
      </c>
      <c r="AB333" s="411">
        <f t="shared" ref="AB333:AL333" si="98">AB332</f>
        <v>0</v>
      </c>
      <c r="AC333" s="411">
        <f t="shared" si="98"/>
        <v>0</v>
      </c>
      <c r="AD333" s="411">
        <f t="shared" si="98"/>
        <v>0</v>
      </c>
      <c r="AE333" s="411">
        <f t="shared" si="98"/>
        <v>0</v>
      </c>
      <c r="AF333" s="411">
        <f t="shared" si="98"/>
        <v>0</v>
      </c>
      <c r="AG333" s="411">
        <f t="shared" si="98"/>
        <v>0</v>
      </c>
      <c r="AH333" s="411">
        <f t="shared" si="98"/>
        <v>0</v>
      </c>
      <c r="AI333" s="411">
        <f t="shared" si="98"/>
        <v>0</v>
      </c>
      <c r="AJ333" s="411">
        <f t="shared" si="98"/>
        <v>0</v>
      </c>
      <c r="AK333" s="411">
        <f t="shared" si="98"/>
        <v>0</v>
      </c>
      <c r="AL333" s="411">
        <f t="shared" si="98"/>
        <v>0</v>
      </c>
      <c r="AM333" s="297"/>
    </row>
    <row r="334" spans="1:39" ht="15" outlineLevel="1">
      <c r="A334" s="510"/>
      <c r="B334" s="315"/>
      <c r="C334" s="305"/>
      <c r="D334" s="291"/>
      <c r="E334" s="291"/>
      <c r="F334" s="291"/>
      <c r="G334" s="291"/>
      <c r="H334" s="291"/>
      <c r="I334" s="291"/>
      <c r="J334" s="291"/>
      <c r="K334" s="291"/>
      <c r="L334" s="291"/>
      <c r="M334" s="291"/>
      <c r="N334" s="76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7">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9">AA335</f>
        <v>0</v>
      </c>
      <c r="AB336" s="411">
        <f t="shared" si="99"/>
        <v>0</v>
      </c>
      <c r="AC336" s="411">
        <f t="shared" si="99"/>
        <v>0</v>
      </c>
      <c r="AD336" s="411">
        <f t="shared" si="99"/>
        <v>0</v>
      </c>
      <c r="AE336" s="411">
        <f t="shared" si="99"/>
        <v>0</v>
      </c>
      <c r="AF336" s="411">
        <f t="shared" si="99"/>
        <v>0</v>
      </c>
      <c r="AG336" s="411">
        <f t="shared" si="99"/>
        <v>0</v>
      </c>
      <c r="AH336" s="411">
        <f t="shared" si="99"/>
        <v>0</v>
      </c>
      <c r="AI336" s="411">
        <f t="shared" si="99"/>
        <v>0</v>
      </c>
      <c r="AJ336" s="411">
        <f t="shared" si="99"/>
        <v>0</v>
      </c>
      <c r="AK336" s="411">
        <f t="shared" si="99"/>
        <v>0</v>
      </c>
      <c r="AL336" s="411">
        <f t="shared" si="99"/>
        <v>0</v>
      </c>
      <c r="AM336" s="297"/>
    </row>
    <row r="337" spans="1:39" ht="15" outlineLevel="1">
      <c r="B337" s="315"/>
      <c r="C337" s="305"/>
      <c r="D337" s="291"/>
      <c r="E337" s="291"/>
      <c r="F337" s="291"/>
      <c r="G337" s="291"/>
      <c r="H337" s="291"/>
      <c r="I337" s="291"/>
      <c r="J337" s="291"/>
      <c r="K337" s="291"/>
      <c r="L337" s="291"/>
      <c r="M337" s="291"/>
      <c r="N337" s="76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7">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100">AA338</f>
        <v>0</v>
      </c>
      <c r="AB339" s="411">
        <f t="shared" si="100"/>
        <v>0</v>
      </c>
      <c r="AC339" s="411">
        <f t="shared" si="100"/>
        <v>0</v>
      </c>
      <c r="AD339" s="411">
        <f t="shared" si="100"/>
        <v>0</v>
      </c>
      <c r="AE339" s="411">
        <f t="shared" si="100"/>
        <v>0</v>
      </c>
      <c r="AF339" s="411">
        <f t="shared" si="100"/>
        <v>0</v>
      </c>
      <c r="AG339" s="411">
        <f t="shared" si="100"/>
        <v>0</v>
      </c>
      <c r="AH339" s="411">
        <f t="shared" si="100"/>
        <v>0</v>
      </c>
      <c r="AI339" s="411">
        <f t="shared" si="100"/>
        <v>0</v>
      </c>
      <c r="AJ339" s="411">
        <f t="shared" si="100"/>
        <v>0</v>
      </c>
      <c r="AK339" s="411">
        <f t="shared" si="100"/>
        <v>0</v>
      </c>
      <c r="AL339" s="411">
        <f t="shared" si="100"/>
        <v>0</v>
      </c>
      <c r="AM339" s="306"/>
    </row>
    <row r="340" spans="1:39" ht="15" outlineLevel="1">
      <c r="B340" s="315"/>
      <c r="C340" s="305"/>
      <c r="D340" s="291"/>
      <c r="E340" s="291"/>
      <c r="F340" s="291"/>
      <c r="G340" s="291"/>
      <c r="H340" s="291"/>
      <c r="I340" s="291"/>
      <c r="J340" s="291"/>
      <c r="K340" s="291"/>
      <c r="L340" s="291"/>
      <c r="M340" s="291"/>
      <c r="N340" s="772"/>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01">AA341</f>
        <v>0</v>
      </c>
      <c r="AB342" s="411">
        <f t="shared" si="101"/>
        <v>0</v>
      </c>
      <c r="AC342" s="411">
        <f t="shared" si="101"/>
        <v>0</v>
      </c>
      <c r="AD342" s="411">
        <f t="shared" si="101"/>
        <v>0</v>
      </c>
      <c r="AE342" s="411">
        <f t="shared" si="101"/>
        <v>0</v>
      </c>
      <c r="AF342" s="411">
        <f t="shared" si="101"/>
        <v>0</v>
      </c>
      <c r="AG342" s="411">
        <f t="shared" si="101"/>
        <v>0</v>
      </c>
      <c r="AH342" s="411">
        <f t="shared" si="101"/>
        <v>0</v>
      </c>
      <c r="AI342" s="411">
        <f t="shared" si="101"/>
        <v>0</v>
      </c>
      <c r="AJ342" s="411">
        <f t="shared" si="101"/>
        <v>0</v>
      </c>
      <c r="AK342" s="411">
        <f t="shared" si="101"/>
        <v>0</v>
      </c>
      <c r="AL342" s="411">
        <f t="shared" si="101"/>
        <v>0</v>
      </c>
      <c r="AM342" s="297"/>
    </row>
    <row r="343" spans="1:39" ht="15" outlineLevel="1">
      <c r="B343" s="315"/>
      <c r="C343" s="305"/>
      <c r="D343" s="291"/>
      <c r="E343" s="291"/>
      <c r="F343" s="291"/>
      <c r="G343" s="291"/>
      <c r="H343" s="291"/>
      <c r="I343" s="291"/>
      <c r="J343" s="291"/>
      <c r="K343" s="291"/>
      <c r="L343" s="291"/>
      <c r="M343" s="291"/>
      <c r="N343" s="76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7">
        <v>22</v>
      </c>
      <c r="B344" s="315" t="s">
        <v>9</v>
      </c>
      <c r="C344" s="291" t="s">
        <v>25</v>
      </c>
      <c r="D344" s="295">
        <v>84144.584999999992</v>
      </c>
      <c r="E344" s="295">
        <v>0</v>
      </c>
      <c r="F344" s="295">
        <v>0</v>
      </c>
      <c r="G344" s="295">
        <v>0</v>
      </c>
      <c r="H344" s="295">
        <v>0</v>
      </c>
      <c r="I344" s="295">
        <v>0</v>
      </c>
      <c r="J344" s="295">
        <v>0</v>
      </c>
      <c r="K344" s="295">
        <v>0</v>
      </c>
      <c r="L344" s="295">
        <v>0</v>
      </c>
      <c r="M344" s="295">
        <v>0</v>
      </c>
      <c r="N344" s="761"/>
      <c r="O344" s="295">
        <v>2859.4065000000001</v>
      </c>
      <c r="P344" s="295">
        <v>0</v>
      </c>
      <c r="Q344" s="295">
        <v>0</v>
      </c>
      <c r="R344" s="295">
        <v>0</v>
      </c>
      <c r="S344" s="295">
        <v>0</v>
      </c>
      <c r="T344" s="295">
        <v>0</v>
      </c>
      <c r="U344" s="295">
        <v>0</v>
      </c>
      <c r="V344" s="295">
        <v>0</v>
      </c>
      <c r="W344" s="295">
        <v>0</v>
      </c>
      <c r="X344" s="295">
        <v>0</v>
      </c>
      <c r="Y344" s="762"/>
      <c r="Z344" s="765"/>
      <c r="AA344" s="76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761"/>
      <c r="O345" s="295"/>
      <c r="P345" s="295"/>
      <c r="Q345" s="295"/>
      <c r="R345" s="295"/>
      <c r="S345" s="295"/>
      <c r="T345" s="295"/>
      <c r="U345" s="295"/>
      <c r="V345" s="295"/>
      <c r="W345" s="295"/>
      <c r="X345" s="295"/>
      <c r="Y345" s="764">
        <f>Y344</f>
        <v>0</v>
      </c>
      <c r="Z345" s="764">
        <f>Z344</f>
        <v>0</v>
      </c>
      <c r="AA345" s="764">
        <f t="shared" ref="AA345" si="102">AA344</f>
        <v>1</v>
      </c>
      <c r="AB345" s="411">
        <f t="shared" ref="AB345:AL345" si="103">AB344</f>
        <v>0</v>
      </c>
      <c r="AC345" s="411">
        <f t="shared" si="103"/>
        <v>0</v>
      </c>
      <c r="AD345" s="411">
        <f t="shared" si="103"/>
        <v>0</v>
      </c>
      <c r="AE345" s="411">
        <f t="shared" si="103"/>
        <v>0</v>
      </c>
      <c r="AF345" s="411">
        <f t="shared" si="103"/>
        <v>0</v>
      </c>
      <c r="AG345" s="411">
        <f t="shared" si="103"/>
        <v>0</v>
      </c>
      <c r="AH345" s="411">
        <f t="shared" si="103"/>
        <v>0</v>
      </c>
      <c r="AI345" s="411">
        <f t="shared" si="103"/>
        <v>0</v>
      </c>
      <c r="AJ345" s="411">
        <f t="shared" si="103"/>
        <v>0</v>
      </c>
      <c r="AK345" s="411">
        <f t="shared" si="103"/>
        <v>0</v>
      </c>
      <c r="AL345" s="411">
        <f t="shared" si="103"/>
        <v>0</v>
      </c>
      <c r="AM345" s="306"/>
    </row>
    <row r="346" spans="1:39" ht="15" outlineLevel="1">
      <c r="B346" s="315"/>
      <c r="C346" s="305"/>
      <c r="D346" s="291"/>
      <c r="E346" s="291"/>
      <c r="F346" s="291"/>
      <c r="G346" s="291"/>
      <c r="H346" s="291"/>
      <c r="I346" s="291"/>
      <c r="J346" s="291"/>
      <c r="K346" s="291"/>
      <c r="L346" s="291"/>
      <c r="M346" s="291"/>
      <c r="N346" s="76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08"/>
      <c r="B347" s="288" t="s">
        <v>14</v>
      </c>
      <c r="C347" s="289"/>
      <c r="D347" s="290"/>
      <c r="E347" s="290"/>
      <c r="F347" s="290"/>
      <c r="G347" s="290"/>
      <c r="H347" s="290"/>
      <c r="I347" s="290"/>
      <c r="J347" s="290"/>
      <c r="K347" s="290"/>
      <c r="L347" s="290"/>
      <c r="M347" s="290"/>
      <c r="N347" s="771"/>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7">
        <v>23</v>
      </c>
      <c r="B348" s="315" t="s">
        <v>14</v>
      </c>
      <c r="C348" s="291" t="s">
        <v>25</v>
      </c>
      <c r="D348" s="295">
        <v>397787.88727569598</v>
      </c>
      <c r="E348" s="295">
        <v>385968.22803497303</v>
      </c>
      <c r="F348" s="295">
        <v>369423.15113067598</v>
      </c>
      <c r="G348" s="295">
        <v>326559.86106491101</v>
      </c>
      <c r="H348" s="295">
        <v>304914.02997970599</v>
      </c>
      <c r="I348" s="295">
        <v>289714.26342392003</v>
      </c>
      <c r="J348" s="295">
        <v>289714.26342392003</v>
      </c>
      <c r="K348" s="295">
        <v>289714.26342392003</v>
      </c>
      <c r="L348" s="295">
        <v>108439.905044556</v>
      </c>
      <c r="M348" s="295">
        <v>107916.52435302699</v>
      </c>
      <c r="N348" s="761"/>
      <c r="O348" s="295">
        <v>28.538613297000001</v>
      </c>
      <c r="P348" s="295">
        <v>27.924625927000001</v>
      </c>
      <c r="Q348" s="295">
        <v>27.065170623</v>
      </c>
      <c r="R348" s="295">
        <v>24.838581663999999</v>
      </c>
      <c r="S348" s="295">
        <v>23.714160895999999</v>
      </c>
      <c r="T348" s="295">
        <v>22.924589389000001</v>
      </c>
      <c r="U348" s="295">
        <v>22.924589389000001</v>
      </c>
      <c r="V348" s="295">
        <v>22.924589389000001</v>
      </c>
      <c r="W348" s="295">
        <v>13.508059905</v>
      </c>
      <c r="X348" s="295">
        <v>12.947658257000001</v>
      </c>
      <c r="Y348" s="767">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2230.3184390000001</v>
      </c>
      <c r="E349" s="295">
        <v>2230.3184390000001</v>
      </c>
      <c r="F349" s="295">
        <v>2219.4643329999999</v>
      </c>
      <c r="G349" s="295">
        <v>2070.4363039999998</v>
      </c>
      <c r="H349" s="295">
        <v>1992.7564870000001</v>
      </c>
      <c r="I349" s="295">
        <v>1919.59926</v>
      </c>
      <c r="J349" s="295">
        <v>1919.59926</v>
      </c>
      <c r="K349" s="295">
        <v>1919.59926</v>
      </c>
      <c r="L349" s="295">
        <v>1376.0598749999999</v>
      </c>
      <c r="M349" s="295">
        <v>1376.0598749999999</v>
      </c>
      <c r="N349" s="763"/>
      <c r="O349" s="295">
        <v>0.214131193</v>
      </c>
      <c r="P349" s="295">
        <v>0.214131193</v>
      </c>
      <c r="Q349" s="295">
        <v>0.213568387</v>
      </c>
      <c r="R349" s="295">
        <v>0.20579388700000001</v>
      </c>
      <c r="S349" s="295">
        <v>0.201742484</v>
      </c>
      <c r="T349" s="295">
        <v>0.19792558299999999</v>
      </c>
      <c r="U349" s="295">
        <v>0.19792558299999999</v>
      </c>
      <c r="V349" s="295">
        <v>0.19792558299999999</v>
      </c>
      <c r="W349" s="295">
        <v>0.169575746</v>
      </c>
      <c r="X349" s="295">
        <v>0.169575746</v>
      </c>
      <c r="Y349" s="764">
        <f>Y348</f>
        <v>1</v>
      </c>
      <c r="Z349" s="411">
        <f>Z348</f>
        <v>0</v>
      </c>
      <c r="AA349" s="411">
        <f t="shared" ref="AA349:AL349" si="104">AA348</f>
        <v>0</v>
      </c>
      <c r="AB349" s="411">
        <f t="shared" si="104"/>
        <v>0</v>
      </c>
      <c r="AC349" s="411">
        <f t="shared" si="104"/>
        <v>0</v>
      </c>
      <c r="AD349" s="411">
        <f t="shared" si="104"/>
        <v>0</v>
      </c>
      <c r="AE349" s="411">
        <f t="shared" si="104"/>
        <v>0</v>
      </c>
      <c r="AF349" s="411">
        <f t="shared" si="104"/>
        <v>0</v>
      </c>
      <c r="AG349" s="411">
        <f t="shared" si="104"/>
        <v>0</v>
      </c>
      <c r="AH349" s="411">
        <f t="shared" si="104"/>
        <v>0</v>
      </c>
      <c r="AI349" s="411">
        <f t="shared" si="104"/>
        <v>0</v>
      </c>
      <c r="AJ349" s="411">
        <f t="shared" si="104"/>
        <v>0</v>
      </c>
      <c r="AK349" s="411">
        <f t="shared" si="104"/>
        <v>0</v>
      </c>
      <c r="AL349" s="411">
        <f t="shared" si="104"/>
        <v>0</v>
      </c>
      <c r="AM349" s="297"/>
    </row>
    <row r="350" spans="1:39" ht="15" outlineLevel="1">
      <c r="B350" s="315"/>
      <c r="C350" s="305"/>
      <c r="D350" s="291"/>
      <c r="E350" s="291"/>
      <c r="F350" s="291"/>
      <c r="G350" s="291"/>
      <c r="H350" s="291"/>
      <c r="I350" s="291"/>
      <c r="J350" s="291"/>
      <c r="K350" s="291"/>
      <c r="L350" s="291"/>
      <c r="M350" s="291"/>
      <c r="N350" s="76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08"/>
      <c r="B351" s="288" t="s">
        <v>488</v>
      </c>
      <c r="C351" s="289"/>
      <c r="D351" s="290"/>
      <c r="E351" s="290"/>
      <c r="F351" s="290"/>
      <c r="G351" s="290"/>
      <c r="H351" s="290"/>
      <c r="I351" s="290"/>
      <c r="J351" s="290"/>
      <c r="K351" s="290"/>
      <c r="L351" s="290"/>
      <c r="M351" s="290"/>
      <c r="N351" s="771"/>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7">
        <v>24</v>
      </c>
      <c r="B352" s="315" t="s">
        <v>14</v>
      </c>
      <c r="C352" s="291" t="s">
        <v>25</v>
      </c>
      <c r="D352" s="295"/>
      <c r="E352" s="295"/>
      <c r="F352" s="295"/>
      <c r="G352" s="295"/>
      <c r="H352" s="295"/>
      <c r="I352" s="295"/>
      <c r="J352" s="295"/>
      <c r="K352" s="295"/>
      <c r="L352" s="295"/>
      <c r="M352" s="295"/>
      <c r="N352" s="76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7"/>
      <c r="B353" s="315" t="s">
        <v>249</v>
      </c>
      <c r="C353" s="291" t="s">
        <v>163</v>
      </c>
      <c r="D353" s="295"/>
      <c r="E353" s="295"/>
      <c r="F353" s="295"/>
      <c r="G353" s="295"/>
      <c r="H353" s="295"/>
      <c r="I353" s="295"/>
      <c r="J353" s="295"/>
      <c r="K353" s="295"/>
      <c r="L353" s="295"/>
      <c r="M353" s="295"/>
      <c r="N353" s="763"/>
      <c r="O353" s="295"/>
      <c r="P353" s="295"/>
      <c r="Q353" s="295"/>
      <c r="R353" s="295"/>
      <c r="S353" s="295"/>
      <c r="T353" s="295"/>
      <c r="U353" s="295"/>
      <c r="V353" s="295"/>
      <c r="W353" s="295"/>
      <c r="X353" s="295"/>
      <c r="Y353" s="411">
        <f>Y352</f>
        <v>0</v>
      </c>
      <c r="Z353" s="411">
        <f>Z352</f>
        <v>0</v>
      </c>
      <c r="AA353" s="411">
        <f t="shared" ref="AA353:AL353" si="105">AA352</f>
        <v>0</v>
      </c>
      <c r="AB353" s="411">
        <f t="shared" si="105"/>
        <v>0</v>
      </c>
      <c r="AC353" s="411">
        <f t="shared" si="105"/>
        <v>0</v>
      </c>
      <c r="AD353" s="411">
        <f t="shared" si="105"/>
        <v>0</v>
      </c>
      <c r="AE353" s="411">
        <f t="shared" si="105"/>
        <v>0</v>
      </c>
      <c r="AF353" s="411">
        <f t="shared" si="105"/>
        <v>0</v>
      </c>
      <c r="AG353" s="411">
        <f t="shared" si="105"/>
        <v>0</v>
      </c>
      <c r="AH353" s="411">
        <f t="shared" si="105"/>
        <v>0</v>
      </c>
      <c r="AI353" s="411">
        <f t="shared" si="105"/>
        <v>0</v>
      </c>
      <c r="AJ353" s="411">
        <f t="shared" si="105"/>
        <v>0</v>
      </c>
      <c r="AK353" s="411">
        <f t="shared" si="105"/>
        <v>0</v>
      </c>
      <c r="AL353" s="411">
        <f t="shared" si="105"/>
        <v>0</v>
      </c>
      <c r="AM353" s="297"/>
    </row>
    <row r="354" spans="1:39" s="283" customFormat="1" ht="15" outlineLevel="1">
      <c r="A354" s="507"/>
      <c r="B354" s="315"/>
      <c r="C354" s="305"/>
      <c r="D354" s="291"/>
      <c r="E354" s="291"/>
      <c r="F354" s="291"/>
      <c r="G354" s="291"/>
      <c r="H354" s="291"/>
      <c r="I354" s="291"/>
      <c r="J354" s="291"/>
      <c r="K354" s="291"/>
      <c r="L354" s="291"/>
      <c r="M354" s="291"/>
      <c r="N354" s="76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7">
        <v>25</v>
      </c>
      <c r="B355" s="314" t="s">
        <v>21</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7"/>
      <c r="B356" s="315" t="s">
        <v>249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Y355</f>
        <v>0</v>
      </c>
      <c r="Z356" s="411">
        <f>Z355</f>
        <v>0</v>
      </c>
      <c r="AA356" s="411">
        <f t="shared" ref="AA356:AL356" si="106">AA355</f>
        <v>0</v>
      </c>
      <c r="AB356" s="411">
        <f t="shared" si="106"/>
        <v>0</v>
      </c>
      <c r="AC356" s="411">
        <f t="shared" si="106"/>
        <v>0</v>
      </c>
      <c r="AD356" s="411">
        <f t="shared" si="106"/>
        <v>0</v>
      </c>
      <c r="AE356" s="411">
        <f t="shared" si="106"/>
        <v>0</v>
      </c>
      <c r="AF356" s="411">
        <f t="shared" si="106"/>
        <v>0</v>
      </c>
      <c r="AG356" s="411">
        <f t="shared" si="106"/>
        <v>0</v>
      </c>
      <c r="AH356" s="411">
        <f t="shared" si="106"/>
        <v>0</v>
      </c>
      <c r="AI356" s="411">
        <f t="shared" si="106"/>
        <v>0</v>
      </c>
      <c r="AJ356" s="411">
        <f t="shared" si="106"/>
        <v>0</v>
      </c>
      <c r="AK356" s="411">
        <f t="shared" si="106"/>
        <v>0</v>
      </c>
      <c r="AL356" s="411">
        <f t="shared" si="106"/>
        <v>0</v>
      </c>
      <c r="AM356" s="311"/>
    </row>
    <row r="357" spans="1:39" s="283" customFormat="1" ht="15" outlineLevel="1">
      <c r="A357" s="507"/>
      <c r="B357" s="314"/>
      <c r="C357" s="312"/>
      <c r="D357" s="291"/>
      <c r="E357" s="291"/>
      <c r="F357" s="291"/>
      <c r="G357" s="291"/>
      <c r="H357" s="291"/>
      <c r="I357" s="291"/>
      <c r="J357" s="291"/>
      <c r="K357" s="291"/>
      <c r="L357" s="291"/>
      <c r="M357" s="291"/>
      <c r="N357" s="76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08"/>
      <c r="B358" s="288" t="s">
        <v>15</v>
      </c>
      <c r="C358" s="320"/>
      <c r="D358" s="290"/>
      <c r="E358" s="289"/>
      <c r="F358" s="289"/>
      <c r="G358" s="289"/>
      <c r="H358" s="289"/>
      <c r="I358" s="289"/>
      <c r="J358" s="289"/>
      <c r="K358" s="289"/>
      <c r="L358" s="289"/>
      <c r="M358" s="289"/>
      <c r="N358" s="76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7">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7">AA359</f>
        <v>0</v>
      </c>
      <c r="AB360" s="411">
        <f t="shared" si="107"/>
        <v>0</v>
      </c>
      <c r="AC360" s="411">
        <f t="shared" si="107"/>
        <v>0</v>
      </c>
      <c r="AD360" s="411">
        <f t="shared" si="107"/>
        <v>0</v>
      </c>
      <c r="AE360" s="411">
        <f t="shared" si="107"/>
        <v>0</v>
      </c>
      <c r="AF360" s="411">
        <f t="shared" si="107"/>
        <v>0</v>
      </c>
      <c r="AG360" s="411">
        <f t="shared" si="107"/>
        <v>0</v>
      </c>
      <c r="AH360" s="411">
        <f t="shared" si="107"/>
        <v>0</v>
      </c>
      <c r="AI360" s="411">
        <f t="shared" si="107"/>
        <v>0</v>
      </c>
      <c r="AJ360" s="411">
        <f t="shared" si="107"/>
        <v>0</v>
      </c>
      <c r="AK360" s="411">
        <f t="shared" si="107"/>
        <v>0</v>
      </c>
      <c r="AL360" s="411">
        <f t="shared" si="107"/>
        <v>0</v>
      </c>
      <c r="AM360" s="306"/>
    </row>
    <row r="361" spans="1:39" ht="15" outlineLevel="1">
      <c r="A361" s="510"/>
      <c r="B361" s="322"/>
      <c r="C361" s="291"/>
      <c r="D361" s="291"/>
      <c r="E361" s="291"/>
      <c r="F361" s="291"/>
      <c r="G361" s="291"/>
      <c r="H361" s="291"/>
      <c r="I361" s="291"/>
      <c r="J361" s="291"/>
      <c r="K361" s="291"/>
      <c r="L361" s="291"/>
      <c r="M361" s="291"/>
      <c r="N361" s="76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7">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66"/>
      <c r="Z362" s="765"/>
      <c r="AA362" s="765">
        <v>1</v>
      </c>
      <c r="AB362" s="415"/>
      <c r="AC362" s="415"/>
      <c r="AD362" s="415"/>
      <c r="AE362" s="415"/>
      <c r="AF362" s="415"/>
      <c r="AG362" s="415"/>
      <c r="AH362" s="415"/>
      <c r="AI362" s="415"/>
      <c r="AJ362" s="415"/>
      <c r="AK362" s="415"/>
      <c r="AL362" s="415"/>
      <c r="AM362" s="296">
        <f>SUM(Y362:AL362)</f>
        <v>1</v>
      </c>
    </row>
    <row r="363" spans="1:39" ht="15" outlineLevel="1">
      <c r="B363" s="294" t="s">
        <v>249</v>
      </c>
      <c r="C363" s="291" t="s">
        <v>163</v>
      </c>
      <c r="D363" s="295">
        <v>204977.76</v>
      </c>
      <c r="E363" s="295">
        <v>204977.76</v>
      </c>
      <c r="F363" s="295">
        <v>204977.76</v>
      </c>
      <c r="G363" s="295">
        <v>204977.76</v>
      </c>
      <c r="H363" s="295">
        <v>204977.76</v>
      </c>
      <c r="I363" s="295">
        <v>204977.76</v>
      </c>
      <c r="J363" s="295">
        <v>204977.76</v>
      </c>
      <c r="K363" s="295">
        <v>204977.76</v>
      </c>
      <c r="L363" s="295">
        <v>204977.76</v>
      </c>
      <c r="M363" s="295">
        <v>204977.76</v>
      </c>
      <c r="N363" s="295">
        <f>N362</f>
        <v>12</v>
      </c>
      <c r="O363" s="295">
        <v>92.91</v>
      </c>
      <c r="P363" s="295">
        <v>92.91</v>
      </c>
      <c r="Q363" s="295">
        <v>92.91</v>
      </c>
      <c r="R363" s="295">
        <v>92.91</v>
      </c>
      <c r="S363" s="295">
        <v>92.91</v>
      </c>
      <c r="T363" s="295">
        <v>92.91</v>
      </c>
      <c r="U363" s="295">
        <v>92.91</v>
      </c>
      <c r="V363" s="295">
        <v>92.91</v>
      </c>
      <c r="W363" s="295">
        <v>92.91</v>
      </c>
      <c r="X363" s="295">
        <v>92.91</v>
      </c>
      <c r="Y363" s="764">
        <f>Y362</f>
        <v>0</v>
      </c>
      <c r="Z363" s="764">
        <f>Z362</f>
        <v>0</v>
      </c>
      <c r="AA363" s="764">
        <f t="shared" ref="AA363" si="108">AA362</f>
        <v>1</v>
      </c>
      <c r="AB363" s="411">
        <f t="shared" ref="AB363:AL363" si="109">AB362</f>
        <v>0</v>
      </c>
      <c r="AC363" s="411">
        <f t="shared" si="109"/>
        <v>0</v>
      </c>
      <c r="AD363" s="411">
        <f t="shared" si="109"/>
        <v>0</v>
      </c>
      <c r="AE363" s="411">
        <f t="shared" si="109"/>
        <v>0</v>
      </c>
      <c r="AF363" s="411">
        <f t="shared" si="109"/>
        <v>0</v>
      </c>
      <c r="AG363" s="411">
        <f t="shared" si="109"/>
        <v>0</v>
      </c>
      <c r="AH363" s="411">
        <f t="shared" si="109"/>
        <v>0</v>
      </c>
      <c r="AI363" s="411">
        <f t="shared" si="109"/>
        <v>0</v>
      </c>
      <c r="AJ363" s="411">
        <f t="shared" si="109"/>
        <v>0</v>
      </c>
      <c r="AK363" s="411">
        <f t="shared" si="109"/>
        <v>0</v>
      </c>
      <c r="AL363" s="411">
        <f t="shared" si="109"/>
        <v>0</v>
      </c>
      <c r="AM363" s="306"/>
    </row>
    <row r="364" spans="1:39" ht="15.75" outlineLevel="1">
      <c r="A364" s="510"/>
      <c r="B364" s="323"/>
      <c r="C364" s="300"/>
      <c r="D364" s="291"/>
      <c r="E364" s="291"/>
      <c r="F364" s="291"/>
      <c r="G364" s="291"/>
      <c r="H364" s="291"/>
      <c r="I364" s="291"/>
      <c r="J364" s="291"/>
      <c r="K364" s="291"/>
      <c r="L364" s="291"/>
      <c r="M364" s="291"/>
      <c r="N364" s="773"/>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7">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10">AA365</f>
        <v>0</v>
      </c>
      <c r="AB366" s="411">
        <f t="shared" si="110"/>
        <v>0</v>
      </c>
      <c r="AC366" s="411">
        <f t="shared" si="110"/>
        <v>0</v>
      </c>
      <c r="AD366" s="411">
        <f t="shared" si="110"/>
        <v>0</v>
      </c>
      <c r="AE366" s="411">
        <f t="shared" si="110"/>
        <v>0</v>
      </c>
      <c r="AF366" s="411">
        <f t="shared" si="110"/>
        <v>0</v>
      </c>
      <c r="AG366" s="411">
        <f t="shared" si="110"/>
        <v>0</v>
      </c>
      <c r="AH366" s="411">
        <f t="shared" si="110"/>
        <v>0</v>
      </c>
      <c r="AI366" s="411">
        <f t="shared" si="110"/>
        <v>0</v>
      </c>
      <c r="AJ366" s="411">
        <f t="shared" si="110"/>
        <v>0</v>
      </c>
      <c r="AK366" s="411">
        <f t="shared" si="110"/>
        <v>0</v>
      </c>
      <c r="AL366" s="411">
        <f t="shared" si="110"/>
        <v>0</v>
      </c>
      <c r="AM366" s="297"/>
    </row>
    <row r="367" spans="1:39" ht="15" outlineLevel="1">
      <c r="A367" s="510"/>
      <c r="B367" s="322"/>
      <c r="C367" s="291"/>
      <c r="D367" s="291"/>
      <c r="E367" s="291"/>
      <c r="F367" s="291"/>
      <c r="G367" s="291"/>
      <c r="H367" s="291"/>
      <c r="I367" s="291"/>
      <c r="J367" s="291"/>
      <c r="K367" s="291"/>
      <c r="L367" s="291"/>
      <c r="M367" s="291"/>
      <c r="N367" s="76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7">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11">Z368</f>
        <v>0</v>
      </c>
      <c r="AA369" s="411">
        <f t="shared" si="111"/>
        <v>0</v>
      </c>
      <c r="AB369" s="411">
        <f t="shared" si="111"/>
        <v>0</v>
      </c>
      <c r="AC369" s="411">
        <f t="shared" si="111"/>
        <v>0</v>
      </c>
      <c r="AD369" s="411">
        <f t="shared" si="111"/>
        <v>0</v>
      </c>
      <c r="AE369" s="411">
        <f t="shared" si="111"/>
        <v>0</v>
      </c>
      <c r="AF369" s="411">
        <f t="shared" si="111"/>
        <v>0</v>
      </c>
      <c r="AG369" s="411">
        <f t="shared" si="111"/>
        <v>0</v>
      </c>
      <c r="AH369" s="411">
        <f t="shared" si="111"/>
        <v>0</v>
      </c>
      <c r="AI369" s="411">
        <f t="shared" si="111"/>
        <v>0</v>
      </c>
      <c r="AJ369" s="411">
        <f t="shared" si="111"/>
        <v>0</v>
      </c>
      <c r="AK369" s="411">
        <f t="shared" si="111"/>
        <v>0</v>
      </c>
      <c r="AL369" s="411">
        <f t="shared" si="111"/>
        <v>0</v>
      </c>
      <c r="AM369" s="297"/>
    </row>
    <row r="370" spans="1:39" ht="15" outlineLevel="1">
      <c r="B370" s="324"/>
      <c r="C370" s="291"/>
      <c r="D370" s="291"/>
      <c r="E370" s="291"/>
      <c r="F370" s="291"/>
      <c r="G370" s="291"/>
      <c r="H370" s="291"/>
      <c r="I370" s="291"/>
      <c r="J370" s="291"/>
      <c r="K370" s="291"/>
      <c r="L370" s="291"/>
      <c r="M370" s="291"/>
      <c r="N370" s="76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7">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7"/>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12">Z371</f>
        <v>0</v>
      </c>
      <c r="AA372" s="411">
        <f t="shared" si="112"/>
        <v>0</v>
      </c>
      <c r="AB372" s="411">
        <f t="shared" si="112"/>
        <v>0</v>
      </c>
      <c r="AC372" s="411">
        <f t="shared" si="112"/>
        <v>0</v>
      </c>
      <c r="AD372" s="411">
        <f t="shared" si="112"/>
        <v>0</v>
      </c>
      <c r="AE372" s="411">
        <f t="shared" si="112"/>
        <v>0</v>
      </c>
      <c r="AF372" s="411">
        <f t="shared" si="112"/>
        <v>0</v>
      </c>
      <c r="AG372" s="411">
        <f t="shared" si="112"/>
        <v>0</v>
      </c>
      <c r="AH372" s="411">
        <f t="shared" si="112"/>
        <v>0</v>
      </c>
      <c r="AI372" s="411">
        <f t="shared" si="112"/>
        <v>0</v>
      </c>
      <c r="AJ372" s="411">
        <f t="shared" si="112"/>
        <v>0</v>
      </c>
      <c r="AK372" s="411">
        <f t="shared" si="112"/>
        <v>0</v>
      </c>
      <c r="AL372" s="411">
        <f t="shared" si="112"/>
        <v>0</v>
      </c>
      <c r="AM372" s="297"/>
    </row>
    <row r="373" spans="1:39" s="283" customFormat="1" ht="15" outlineLevel="1">
      <c r="A373" s="507"/>
      <c r="B373" s="324"/>
      <c r="C373" s="291"/>
      <c r="D373" s="291"/>
      <c r="E373" s="291"/>
      <c r="F373" s="291"/>
      <c r="G373" s="291"/>
      <c r="H373" s="291"/>
      <c r="I373" s="291"/>
      <c r="J373" s="291"/>
      <c r="K373" s="291"/>
      <c r="L373" s="291"/>
      <c r="M373" s="291"/>
      <c r="N373" s="76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7"/>
      <c r="B374" s="288" t="s">
        <v>490</v>
      </c>
      <c r="C374" s="291"/>
      <c r="D374" s="291"/>
      <c r="E374" s="291"/>
      <c r="F374" s="291"/>
      <c r="G374" s="291"/>
      <c r="H374" s="291"/>
      <c r="I374" s="291"/>
      <c r="J374" s="291"/>
      <c r="K374" s="291"/>
      <c r="L374" s="291"/>
      <c r="M374" s="291"/>
      <c r="N374" s="76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7">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7"/>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13">Z375</f>
        <v>0</v>
      </c>
      <c r="AA376" s="411">
        <f t="shared" si="113"/>
        <v>0</v>
      </c>
      <c r="AB376" s="411">
        <f t="shared" si="113"/>
        <v>0</v>
      </c>
      <c r="AC376" s="411">
        <f t="shared" si="113"/>
        <v>0</v>
      </c>
      <c r="AD376" s="411">
        <f t="shared" si="113"/>
        <v>0</v>
      </c>
      <c r="AE376" s="411">
        <f t="shared" si="113"/>
        <v>0</v>
      </c>
      <c r="AF376" s="411">
        <f t="shared" si="113"/>
        <v>0</v>
      </c>
      <c r="AG376" s="411">
        <f t="shared" si="113"/>
        <v>0</v>
      </c>
      <c r="AH376" s="411">
        <f t="shared" si="113"/>
        <v>0</v>
      </c>
      <c r="AI376" s="411">
        <f t="shared" si="113"/>
        <v>0</v>
      </c>
      <c r="AJ376" s="411">
        <f t="shared" si="113"/>
        <v>0</v>
      </c>
      <c r="AK376" s="411">
        <f t="shared" si="113"/>
        <v>0</v>
      </c>
      <c r="AL376" s="411">
        <f t="shared" si="113"/>
        <v>0</v>
      </c>
      <c r="AM376" s="297"/>
    </row>
    <row r="377" spans="1:39" s="283" customFormat="1" ht="15" outlineLevel="1">
      <c r="A377" s="507"/>
      <c r="B377" s="324"/>
      <c r="C377" s="291"/>
      <c r="D377" s="291"/>
      <c r="E377" s="291"/>
      <c r="F377" s="291"/>
      <c r="G377" s="291"/>
      <c r="H377" s="291"/>
      <c r="I377" s="291"/>
      <c r="J377" s="291"/>
      <c r="K377" s="291"/>
      <c r="L377" s="291"/>
      <c r="M377" s="291"/>
      <c r="N377" s="76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7">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7"/>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14">Z378</f>
        <v>0</v>
      </c>
      <c r="AA379" s="411">
        <f t="shared" si="114"/>
        <v>0</v>
      </c>
      <c r="AB379" s="411">
        <f t="shared" si="114"/>
        <v>0</v>
      </c>
      <c r="AC379" s="411">
        <f t="shared" si="114"/>
        <v>0</v>
      </c>
      <c r="AD379" s="411">
        <f t="shared" si="114"/>
        <v>0</v>
      </c>
      <c r="AE379" s="411">
        <f t="shared" si="114"/>
        <v>0</v>
      </c>
      <c r="AF379" s="411">
        <f t="shared" si="114"/>
        <v>0</v>
      </c>
      <c r="AG379" s="411">
        <f t="shared" si="114"/>
        <v>0</v>
      </c>
      <c r="AH379" s="411">
        <f t="shared" si="114"/>
        <v>0</v>
      </c>
      <c r="AI379" s="411">
        <f t="shared" si="114"/>
        <v>0</v>
      </c>
      <c r="AJ379" s="411">
        <f t="shared" si="114"/>
        <v>0</v>
      </c>
      <c r="AK379" s="411">
        <f t="shared" si="114"/>
        <v>0</v>
      </c>
      <c r="AL379" s="411">
        <f t="shared" si="114"/>
        <v>0</v>
      </c>
      <c r="AM379" s="297"/>
    </row>
    <row r="380" spans="1:39" s="283" customFormat="1" ht="15" outlineLevel="1">
      <c r="A380" s="507"/>
      <c r="B380" s="324"/>
      <c r="C380" s="291"/>
      <c r="D380" s="291"/>
      <c r="E380" s="291"/>
      <c r="F380" s="291"/>
      <c r="G380" s="291"/>
      <c r="H380" s="291"/>
      <c r="I380" s="291"/>
      <c r="J380" s="291"/>
      <c r="K380" s="291"/>
      <c r="L380" s="291"/>
      <c r="M380" s="291"/>
      <c r="N380" s="76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7">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7"/>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15">Z381</f>
        <v>0</v>
      </c>
      <c r="AA382" s="411">
        <f t="shared" si="115"/>
        <v>0</v>
      </c>
      <c r="AB382" s="411">
        <f t="shared" si="115"/>
        <v>0</v>
      </c>
      <c r="AC382" s="411">
        <f t="shared" si="115"/>
        <v>0</v>
      </c>
      <c r="AD382" s="411">
        <f t="shared" si="115"/>
        <v>0</v>
      </c>
      <c r="AE382" s="411">
        <f t="shared" si="115"/>
        <v>0</v>
      </c>
      <c r="AF382" s="411">
        <f t="shared" si="115"/>
        <v>0</v>
      </c>
      <c r="AG382" s="411">
        <f t="shared" si="115"/>
        <v>0</v>
      </c>
      <c r="AH382" s="411">
        <f t="shared" si="115"/>
        <v>0</v>
      </c>
      <c r="AI382" s="411">
        <f t="shared" si="115"/>
        <v>0</v>
      </c>
      <c r="AJ382" s="411">
        <f t="shared" si="115"/>
        <v>0</v>
      </c>
      <c r="AK382" s="411">
        <f t="shared" si="115"/>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9464971.2174292989</v>
      </c>
      <c r="E384" s="329"/>
      <c r="F384" s="329"/>
      <c r="G384" s="329"/>
      <c r="H384" s="329"/>
      <c r="I384" s="329"/>
      <c r="J384" s="329"/>
      <c r="K384" s="329"/>
      <c r="L384" s="329"/>
      <c r="M384" s="329"/>
      <c r="N384" s="329"/>
      <c r="O384" s="329">
        <f>SUM(O279:O382)</f>
        <v>5440.0015281828555</v>
      </c>
      <c r="P384" s="329"/>
      <c r="Q384" s="329"/>
      <c r="R384" s="329"/>
      <c r="S384" s="329"/>
      <c r="T384" s="329"/>
      <c r="U384" s="329"/>
      <c r="V384" s="329"/>
      <c r="W384" s="329"/>
      <c r="X384" s="329"/>
      <c r="Y384" s="329">
        <f>IF(Y278="kWh",SUMPRODUCT(D279:D382,Y279:Y382))</f>
        <v>1637560.352996951</v>
      </c>
      <c r="Z384" s="329">
        <f>IF(Z278="kWh",SUMPRODUCT(D279:D382,Z279:Z382))</f>
        <v>997822.5430015109</v>
      </c>
      <c r="AA384" s="329">
        <f>IF(AA278="kW",SUMPRODUCT(N279:N382,O279:O382,AA279:AA382),SUMPRODUCT(D279:D382,AA279:AA382))</f>
        <v>17040.153993027805</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Y136*Y387</f>
        <v>0</v>
      </c>
      <c r="Z388" s="378">
        <f t="shared" ref="Z388:AL388" si="116">Z136*Z387</f>
        <v>0</v>
      </c>
      <c r="AA388" s="378">
        <f t="shared" si="116"/>
        <v>0</v>
      </c>
      <c r="AB388" s="378">
        <f t="shared" si="116"/>
        <v>0</v>
      </c>
      <c r="AC388" s="378">
        <f t="shared" si="116"/>
        <v>0</v>
      </c>
      <c r="AD388" s="378">
        <f t="shared" si="116"/>
        <v>0</v>
      </c>
      <c r="AE388" s="378">
        <f t="shared" si="116"/>
        <v>0</v>
      </c>
      <c r="AF388" s="378">
        <f t="shared" si="116"/>
        <v>0</v>
      </c>
      <c r="AG388" s="378">
        <f t="shared" si="116"/>
        <v>0</v>
      </c>
      <c r="AH388" s="378">
        <f t="shared" si="116"/>
        <v>0</v>
      </c>
      <c r="AI388" s="378">
        <f t="shared" si="116"/>
        <v>0</v>
      </c>
      <c r="AJ388" s="378">
        <f t="shared" si="116"/>
        <v>0</v>
      </c>
      <c r="AK388" s="378">
        <f t="shared" si="116"/>
        <v>0</v>
      </c>
      <c r="AL388" s="378">
        <f t="shared" si="116"/>
        <v>0</v>
      </c>
      <c r="AM388" s="627">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7">Y265*Y387</f>
        <v>0</v>
      </c>
      <c r="Z389" s="378">
        <f t="shared" si="117"/>
        <v>0</v>
      </c>
      <c r="AA389" s="378">
        <f t="shared" si="117"/>
        <v>0</v>
      </c>
      <c r="AB389" s="378">
        <f t="shared" si="117"/>
        <v>0</v>
      </c>
      <c r="AC389" s="378">
        <f t="shared" si="117"/>
        <v>0</v>
      </c>
      <c r="AD389" s="378">
        <f t="shared" si="117"/>
        <v>0</v>
      </c>
      <c r="AE389" s="378">
        <f t="shared" si="117"/>
        <v>0</v>
      </c>
      <c r="AF389" s="378">
        <f t="shared" si="117"/>
        <v>0</v>
      </c>
      <c r="AG389" s="378">
        <f t="shared" si="117"/>
        <v>0</v>
      </c>
      <c r="AH389" s="378">
        <f t="shared" si="117"/>
        <v>0</v>
      </c>
      <c r="AI389" s="378">
        <f t="shared" si="117"/>
        <v>0</v>
      </c>
      <c r="AJ389" s="378">
        <f t="shared" si="117"/>
        <v>0</v>
      </c>
      <c r="AK389" s="378">
        <f t="shared" si="117"/>
        <v>0</v>
      </c>
      <c r="AL389" s="378">
        <f t="shared" si="117"/>
        <v>0</v>
      </c>
      <c r="AM389" s="627">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8">Z384*Z387</f>
        <v>0</v>
      </c>
      <c r="AA390" s="378">
        <f t="shared" si="118"/>
        <v>0</v>
      </c>
      <c r="AB390" s="378">
        <f t="shared" si="118"/>
        <v>0</v>
      </c>
      <c r="AC390" s="378">
        <f t="shared" si="118"/>
        <v>0</v>
      </c>
      <c r="AD390" s="378">
        <f t="shared" si="118"/>
        <v>0</v>
      </c>
      <c r="AE390" s="378">
        <f t="shared" si="118"/>
        <v>0</v>
      </c>
      <c r="AF390" s="378">
        <f t="shared" ref="AF390:AL390" si="119">AF384*AF387</f>
        <v>0</v>
      </c>
      <c r="AG390" s="378">
        <f t="shared" si="119"/>
        <v>0</v>
      </c>
      <c r="AH390" s="378">
        <f t="shared" si="119"/>
        <v>0</v>
      </c>
      <c r="AI390" s="378">
        <f t="shared" si="119"/>
        <v>0</v>
      </c>
      <c r="AJ390" s="378">
        <f t="shared" si="119"/>
        <v>0</v>
      </c>
      <c r="AK390" s="378">
        <f t="shared" si="119"/>
        <v>0</v>
      </c>
      <c r="AL390" s="378">
        <f t="shared" si="119"/>
        <v>0</v>
      </c>
      <c r="AM390" s="627">
        <f>SUM(Y390:AL390)</f>
        <v>0</v>
      </c>
    </row>
    <row r="391" spans="1:41" s="380" customFormat="1" ht="15.7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20">SUM(AA388:AA390)</f>
        <v>0</v>
      </c>
      <c r="AB391" s="346">
        <f t="shared" si="120"/>
        <v>0</v>
      </c>
      <c r="AC391" s="346">
        <f t="shared" si="120"/>
        <v>0</v>
      </c>
      <c r="AD391" s="346">
        <f t="shared" si="120"/>
        <v>0</v>
      </c>
      <c r="AE391" s="346">
        <f t="shared" si="120"/>
        <v>0</v>
      </c>
      <c r="AF391" s="346">
        <f t="shared" ref="AF391:AL391" si="121">SUM(AF388:AF390)</f>
        <v>0</v>
      </c>
      <c r="AG391" s="346">
        <f t="shared" si="121"/>
        <v>0</v>
      </c>
      <c r="AH391" s="346">
        <f t="shared" si="121"/>
        <v>0</v>
      </c>
      <c r="AI391" s="346">
        <f t="shared" si="121"/>
        <v>0</v>
      </c>
      <c r="AJ391" s="346">
        <f t="shared" si="121"/>
        <v>0</v>
      </c>
      <c r="AK391" s="346">
        <f t="shared" si="121"/>
        <v>0</v>
      </c>
      <c r="AL391" s="346">
        <f t="shared" si="121"/>
        <v>0</v>
      </c>
      <c r="AM391" s="407">
        <f>SUM(AM388:AM390)</f>
        <v>0</v>
      </c>
    </row>
    <row r="392" spans="1:41" s="380" customFormat="1" ht="15.7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22">Y385*Y387</f>
        <v>0</v>
      </c>
      <c r="Z392" s="347">
        <f t="shared" si="122"/>
        <v>0</v>
      </c>
      <c r="AA392" s="347">
        <f>AA385*AA387</f>
        <v>0</v>
      </c>
      <c r="AB392" s="347">
        <f t="shared" si="122"/>
        <v>0</v>
      </c>
      <c r="AC392" s="347">
        <f t="shared" si="122"/>
        <v>0</v>
      </c>
      <c r="AD392" s="347">
        <f t="shared" si="122"/>
        <v>0</v>
      </c>
      <c r="AE392" s="347">
        <f t="shared" si="122"/>
        <v>0</v>
      </c>
      <c r="AF392" s="347">
        <f t="shared" ref="AF392:AL392" si="123">AF385*AF387</f>
        <v>0</v>
      </c>
      <c r="AG392" s="347">
        <f t="shared" si="123"/>
        <v>0</v>
      </c>
      <c r="AH392" s="347">
        <f t="shared" si="123"/>
        <v>0</v>
      </c>
      <c r="AI392" s="347">
        <f t="shared" si="123"/>
        <v>0</v>
      </c>
      <c r="AJ392" s="347">
        <f t="shared" si="123"/>
        <v>0</v>
      </c>
      <c r="AK392" s="347">
        <f t="shared" si="123"/>
        <v>0</v>
      </c>
      <c r="AL392" s="347">
        <f t="shared" si="123"/>
        <v>0</v>
      </c>
      <c r="AM392" s="407">
        <f>SUM(Y392:AL392)</f>
        <v>0</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1625352.0286562277</v>
      </c>
      <c r="Z395" s="291">
        <f>SUMPRODUCT(E279:E382,Z279:Z382)</f>
        <v>995881.30875366856</v>
      </c>
      <c r="AA395" s="291">
        <f>IF(AA278="kW",SUMPRODUCT(N279:N382,P279:P382,AA279:AA382),SUMPRODUCT(E279:E382,AA279:AA382))</f>
        <v>16877.969891752233</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1590454.1846366548</v>
      </c>
      <c r="Z396" s="291">
        <f>SUMPRODUCT(F279:F382,Z279:Z382)</f>
        <v>995846.92305761727</v>
      </c>
      <c r="AA396" s="291">
        <f>IF(AA278="kW",SUMPRODUCT(N279:N382,Q279:Q382,AA279:AA382),SUMPRODUCT(F279:F382,AA279:AA382))</f>
        <v>16876.943988727304</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1483227.105972376</v>
      </c>
      <c r="Z397" s="291">
        <f>SUMPRODUCT(G279:G382,Z279:Z382)</f>
        <v>985534.32702199218</v>
      </c>
      <c r="AA397" s="291">
        <f>IF(AA278="kW",SUMPRODUCT(N279:N382,R279:R382,AA279:AA382),SUMPRODUCT(G279:G382,AA279:AA382))</f>
        <v>16876.943988727304</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1384534.794751433</v>
      </c>
      <c r="Z398" s="291">
        <f>SUMPRODUCT(H279:H382,Z279:Z382)</f>
        <v>570525.01273379498</v>
      </c>
      <c r="AA398" s="291">
        <f>IF(AA278="kW",SUMPRODUCT(N279:N382,S279:S382,AA279:AA382),SUMPRODUCT(H279:H382,AA279:AA382))</f>
        <v>13053.623817348909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1299845.9805817171</v>
      </c>
      <c r="Z399" s="291">
        <f>SUMPRODUCT(I279:I382,Z279:Z382)</f>
        <v>560412.10780510213</v>
      </c>
      <c r="AA399" s="291">
        <f>IF(AA278="kW",SUMPRODUCT(N279:N382,T279:T382,AA279:AA382),SUMPRODUCT(I279:I382,AA279:AA382))</f>
        <v>12813.019444986716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1299845.9805817171</v>
      </c>
      <c r="Z400" s="291">
        <f>SUMPRODUCT(J279:J382,Z279:Z382)</f>
        <v>560412.10780510213</v>
      </c>
      <c r="AA400" s="291">
        <f>IF(AA278="kW",SUMPRODUCT(N279:N382,U279:U382,AA279:AA382),SUMPRODUCT(J279:J382,AA279:AA382))</f>
        <v>12813.019444986716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1299569.5400020173</v>
      </c>
      <c r="Z401" s="326">
        <f>SUMPRODUCT(K279:K382,Z279:Z382)</f>
        <v>559994.30624352652</v>
      </c>
      <c r="AA401" s="326">
        <f>IF(AA278="kW",SUMPRODUCT(N279:N382,V279:V382,AA279:AA382),SUMPRODUCT(K279:K382,AA279:AA382))</f>
        <v>12812.386636915537</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8" t="s">
        <v>521</v>
      </c>
      <c r="F404" s="588"/>
      <c r="O404" s="281"/>
      <c r="Y404" s="270"/>
      <c r="Z404" s="267"/>
      <c r="AA404" s="267"/>
      <c r="AB404" s="267"/>
      <c r="AC404" s="267"/>
      <c r="AD404" s="267"/>
      <c r="AE404" s="267"/>
      <c r="AF404" s="267"/>
      <c r="AG404" s="267"/>
      <c r="AH404" s="267"/>
      <c r="AI404" s="267"/>
      <c r="AJ404" s="267"/>
      <c r="AK404" s="267"/>
      <c r="AL404" s="267"/>
      <c r="AM404" s="282"/>
    </row>
    <row r="405" spans="1:40" ht="36" customHeight="1">
      <c r="B405" s="854" t="s">
        <v>211</v>
      </c>
      <c r="C405" s="856" t="s">
        <v>33</v>
      </c>
      <c r="D405" s="284" t="s">
        <v>422</v>
      </c>
      <c r="E405" s="858" t="s">
        <v>209</v>
      </c>
      <c r="F405" s="859"/>
      <c r="G405" s="859"/>
      <c r="H405" s="859"/>
      <c r="I405" s="859"/>
      <c r="J405" s="859"/>
      <c r="K405" s="859"/>
      <c r="L405" s="859"/>
      <c r="M405" s="860"/>
      <c r="N405" s="864" t="s">
        <v>213</v>
      </c>
      <c r="O405" s="284" t="s">
        <v>423</v>
      </c>
      <c r="P405" s="858" t="s">
        <v>212</v>
      </c>
      <c r="Q405" s="859"/>
      <c r="R405" s="859"/>
      <c r="S405" s="859"/>
      <c r="T405" s="859"/>
      <c r="U405" s="859"/>
      <c r="V405" s="859"/>
      <c r="W405" s="859"/>
      <c r="X405" s="860"/>
      <c r="Y405" s="861" t="s">
        <v>243</v>
      </c>
      <c r="Z405" s="862"/>
      <c r="AA405" s="862"/>
      <c r="AB405" s="862"/>
      <c r="AC405" s="862"/>
      <c r="AD405" s="862"/>
      <c r="AE405" s="862"/>
      <c r="AF405" s="862"/>
      <c r="AG405" s="862"/>
      <c r="AH405" s="862"/>
      <c r="AI405" s="862"/>
      <c r="AJ405" s="862"/>
      <c r="AK405" s="862"/>
      <c r="AL405" s="862"/>
      <c r="AM405" s="863"/>
    </row>
    <row r="406" spans="1:40" ht="45.75" customHeight="1">
      <c r="B406" s="855"/>
      <c r="C406" s="857"/>
      <c r="D406" s="285">
        <v>2014</v>
      </c>
      <c r="E406" s="285">
        <v>2015</v>
      </c>
      <c r="F406" s="285">
        <v>2016</v>
      </c>
      <c r="G406" s="285">
        <v>2017</v>
      </c>
      <c r="H406" s="285">
        <v>2018</v>
      </c>
      <c r="I406" s="285">
        <v>2019</v>
      </c>
      <c r="J406" s="285">
        <v>2020</v>
      </c>
      <c r="K406" s="285">
        <v>2021</v>
      </c>
      <c r="L406" s="285">
        <v>2022</v>
      </c>
      <c r="M406" s="285">
        <v>2023</v>
      </c>
      <c r="N406" s="865"/>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Unmetered Scattered Load</v>
      </c>
      <c r="AC406" s="285" t="str">
        <f>'1.  LRAMVA Summary'!H52</f>
        <v>Streetlighting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761" t="str">
        <f>'1.  LRAMVA Summary'!D53</f>
        <v>kWh</v>
      </c>
      <c r="Z407" s="761" t="str">
        <f>'1.  LRAMVA Summary'!E53</f>
        <v>kWh</v>
      </c>
      <c r="AA407" s="761" t="str">
        <f>'1.  LRAMVA Summary'!F53</f>
        <v>kW</v>
      </c>
      <c r="AB407" s="761" t="str">
        <f>'1.  LRAMVA Summary'!G53</f>
        <v>kWh</v>
      </c>
      <c r="AC407" s="76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7">
        <v>1</v>
      </c>
      <c r="B408" s="294" t="s">
        <v>1</v>
      </c>
      <c r="C408" s="291" t="s">
        <v>25</v>
      </c>
      <c r="D408" s="295">
        <v>124110.38416948552</v>
      </c>
      <c r="E408" s="295">
        <v>124110.38416948552</v>
      </c>
      <c r="F408" s="295">
        <v>124110.38416948552</v>
      </c>
      <c r="G408" s="295">
        <v>124005.97612288552</v>
      </c>
      <c r="H408" s="295">
        <v>67818.231341883089</v>
      </c>
      <c r="I408" s="295">
        <v>0</v>
      </c>
      <c r="J408" s="295">
        <v>0</v>
      </c>
      <c r="K408" s="295">
        <v>0</v>
      </c>
      <c r="L408" s="295">
        <v>0</v>
      </c>
      <c r="M408" s="295">
        <v>0</v>
      </c>
      <c r="N408" s="761"/>
      <c r="O408" s="295">
        <v>18.777562349187907</v>
      </c>
      <c r="P408" s="295">
        <v>18.777562349187907</v>
      </c>
      <c r="Q408" s="295">
        <v>18.777562349187907</v>
      </c>
      <c r="R408" s="295">
        <v>18.660808052187907</v>
      </c>
      <c r="S408" s="295">
        <v>9.9668488995597624</v>
      </c>
      <c r="T408" s="295">
        <v>0</v>
      </c>
      <c r="U408" s="295">
        <v>0</v>
      </c>
      <c r="V408" s="295">
        <v>0</v>
      </c>
      <c r="W408" s="295">
        <v>0</v>
      </c>
      <c r="X408" s="295">
        <v>0</v>
      </c>
      <c r="Y408" s="767">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763"/>
      <c r="O409" s="295"/>
      <c r="P409" s="295"/>
      <c r="Q409" s="295"/>
      <c r="R409" s="295"/>
      <c r="S409" s="295"/>
      <c r="T409" s="295"/>
      <c r="U409" s="295"/>
      <c r="V409" s="295"/>
      <c r="W409" s="295"/>
      <c r="X409" s="295"/>
      <c r="Y409" s="764">
        <f>Y408</f>
        <v>1</v>
      </c>
      <c r="Z409" s="411">
        <f>Z408</f>
        <v>0</v>
      </c>
      <c r="AA409" s="411">
        <f t="shared" ref="AA409:AL409" si="124">AA408</f>
        <v>0</v>
      </c>
      <c r="AB409" s="411">
        <f t="shared" si="124"/>
        <v>0</v>
      </c>
      <c r="AC409" s="411">
        <f t="shared" si="124"/>
        <v>0</v>
      </c>
      <c r="AD409" s="411">
        <f t="shared" si="124"/>
        <v>0</v>
      </c>
      <c r="AE409" s="411">
        <f t="shared" si="124"/>
        <v>0</v>
      </c>
      <c r="AF409" s="411">
        <f t="shared" si="124"/>
        <v>0</v>
      </c>
      <c r="AG409" s="411">
        <f t="shared" si="124"/>
        <v>0</v>
      </c>
      <c r="AH409" s="411">
        <f t="shared" si="124"/>
        <v>0</v>
      </c>
      <c r="AI409" s="411">
        <f t="shared" si="124"/>
        <v>0</v>
      </c>
      <c r="AJ409" s="411">
        <f t="shared" si="124"/>
        <v>0</v>
      </c>
      <c r="AK409" s="411">
        <f t="shared" si="124"/>
        <v>0</v>
      </c>
      <c r="AL409" s="411">
        <f t="shared" si="124"/>
        <v>0</v>
      </c>
      <c r="AM409" s="297"/>
    </row>
    <row r="410" spans="1:40" ht="15.7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7">
        <v>2</v>
      </c>
      <c r="B411" s="294" t="s">
        <v>2</v>
      </c>
      <c r="C411" s="291" t="s">
        <v>25</v>
      </c>
      <c r="D411" s="295">
        <v>21058.073039999999</v>
      </c>
      <c r="E411" s="295">
        <v>21058.073039999999</v>
      </c>
      <c r="F411" s="295">
        <v>21058.073039999999</v>
      </c>
      <c r="G411" s="295">
        <v>21058.073039999999</v>
      </c>
      <c r="H411" s="295">
        <v>0</v>
      </c>
      <c r="I411" s="295">
        <v>0</v>
      </c>
      <c r="J411" s="295">
        <v>0</v>
      </c>
      <c r="K411" s="295">
        <v>0</v>
      </c>
      <c r="L411" s="295">
        <v>0</v>
      </c>
      <c r="M411" s="295">
        <v>0</v>
      </c>
      <c r="N411" s="761"/>
      <c r="O411" s="295">
        <v>11.81006365</v>
      </c>
      <c r="P411" s="295">
        <v>11.81006365</v>
      </c>
      <c r="Q411" s="295">
        <v>11.81006365</v>
      </c>
      <c r="R411" s="295">
        <v>11.81006365</v>
      </c>
      <c r="S411" s="295">
        <v>0</v>
      </c>
      <c r="T411" s="295">
        <v>0</v>
      </c>
      <c r="U411" s="295">
        <v>0</v>
      </c>
      <c r="V411" s="295">
        <v>0</v>
      </c>
      <c r="W411" s="295">
        <v>0</v>
      </c>
      <c r="X411" s="295">
        <v>0</v>
      </c>
      <c r="Y411" s="767">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763"/>
      <c r="O412" s="295"/>
      <c r="P412" s="295"/>
      <c r="Q412" s="295"/>
      <c r="R412" s="295"/>
      <c r="S412" s="295"/>
      <c r="T412" s="295"/>
      <c r="U412" s="295"/>
      <c r="V412" s="295"/>
      <c r="W412" s="295"/>
      <c r="X412" s="295"/>
      <c r="Y412" s="764">
        <f>Y411</f>
        <v>1</v>
      </c>
      <c r="Z412" s="411">
        <f>Z411</f>
        <v>0</v>
      </c>
      <c r="AA412" s="411">
        <f t="shared" ref="AA412:AL412" si="125">AA411</f>
        <v>0</v>
      </c>
      <c r="AB412" s="411">
        <f t="shared" si="125"/>
        <v>0</v>
      </c>
      <c r="AC412" s="411">
        <f t="shared" si="125"/>
        <v>0</v>
      </c>
      <c r="AD412" s="411">
        <f t="shared" si="125"/>
        <v>0</v>
      </c>
      <c r="AE412" s="411">
        <f t="shared" si="125"/>
        <v>0</v>
      </c>
      <c r="AF412" s="411">
        <f t="shared" si="125"/>
        <v>0</v>
      </c>
      <c r="AG412" s="411">
        <f t="shared" si="125"/>
        <v>0</v>
      </c>
      <c r="AH412" s="411">
        <f t="shared" si="125"/>
        <v>0</v>
      </c>
      <c r="AI412" s="411">
        <f t="shared" si="125"/>
        <v>0</v>
      </c>
      <c r="AJ412" s="411">
        <f t="shared" si="125"/>
        <v>0</v>
      </c>
      <c r="AK412" s="411">
        <f t="shared" si="125"/>
        <v>0</v>
      </c>
      <c r="AL412" s="411">
        <f t="shared" si="125"/>
        <v>0</v>
      </c>
      <c r="AM412" s="297"/>
    </row>
    <row r="413" spans="1:40" ht="15.7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7">
        <v>3</v>
      </c>
      <c r="B414" s="294" t="s">
        <v>3</v>
      </c>
      <c r="C414" s="291" t="s">
        <v>25</v>
      </c>
      <c r="D414" s="295">
        <v>1001824.542288</v>
      </c>
      <c r="E414" s="295">
        <v>1001824.542288</v>
      </c>
      <c r="F414" s="295">
        <v>1001824.542288</v>
      </c>
      <c r="G414" s="295">
        <v>1001824.542288</v>
      </c>
      <c r="H414" s="295">
        <v>1001824.542288</v>
      </c>
      <c r="I414" s="295">
        <v>1001824.542288</v>
      </c>
      <c r="J414" s="295">
        <v>1001824.542288</v>
      </c>
      <c r="K414" s="295">
        <v>1001824.542288</v>
      </c>
      <c r="L414" s="295">
        <v>1001824.542288</v>
      </c>
      <c r="M414" s="295">
        <v>1001824.542288</v>
      </c>
      <c r="N414" s="761"/>
      <c r="O414" s="295">
        <v>545.89839931000006</v>
      </c>
      <c r="P414" s="295">
        <v>545.89839931000006</v>
      </c>
      <c r="Q414" s="295">
        <v>545.89839931000006</v>
      </c>
      <c r="R414" s="295">
        <v>545.89839931000006</v>
      </c>
      <c r="S414" s="295">
        <v>545.89839931000006</v>
      </c>
      <c r="T414" s="295">
        <v>545.89839931000006</v>
      </c>
      <c r="U414" s="295">
        <v>545.89839931000006</v>
      </c>
      <c r="V414" s="295">
        <v>545.89839931000006</v>
      </c>
      <c r="W414" s="295">
        <v>545.89839931000006</v>
      </c>
      <c r="X414" s="295">
        <v>545.89839931000006</v>
      </c>
      <c r="Y414" s="767">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763"/>
      <c r="O415" s="295"/>
      <c r="P415" s="295"/>
      <c r="Q415" s="295"/>
      <c r="R415" s="295"/>
      <c r="S415" s="295"/>
      <c r="T415" s="295"/>
      <c r="U415" s="295"/>
      <c r="V415" s="295"/>
      <c r="W415" s="295"/>
      <c r="X415" s="295"/>
      <c r="Y415" s="764">
        <f>Y414</f>
        <v>1</v>
      </c>
      <c r="Z415" s="411">
        <f>Z414</f>
        <v>0</v>
      </c>
      <c r="AA415" s="411">
        <f t="shared" ref="AA415:AL415" si="126">AA414</f>
        <v>0</v>
      </c>
      <c r="AB415" s="411">
        <f t="shared" si="126"/>
        <v>0</v>
      </c>
      <c r="AC415" s="411">
        <f t="shared" si="126"/>
        <v>0</v>
      </c>
      <c r="AD415" s="411">
        <f t="shared" si="126"/>
        <v>0</v>
      </c>
      <c r="AE415" s="411">
        <f t="shared" si="126"/>
        <v>0</v>
      </c>
      <c r="AF415" s="411">
        <f t="shared" si="126"/>
        <v>0</v>
      </c>
      <c r="AG415" s="411">
        <f t="shared" si="126"/>
        <v>0</v>
      </c>
      <c r="AH415" s="411">
        <f t="shared" si="126"/>
        <v>0</v>
      </c>
      <c r="AI415" s="411">
        <f t="shared" si="126"/>
        <v>0</v>
      </c>
      <c r="AJ415" s="411">
        <f t="shared" si="126"/>
        <v>0</v>
      </c>
      <c r="AK415" s="411">
        <f t="shared" si="126"/>
        <v>0</v>
      </c>
      <c r="AL415" s="411">
        <f t="shared" si="126"/>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v>395701.4325</v>
      </c>
      <c r="E417" s="295">
        <v>368153.4656</v>
      </c>
      <c r="F417" s="295">
        <v>354413.15419999999</v>
      </c>
      <c r="G417" s="295">
        <v>354413.15419999999</v>
      </c>
      <c r="H417" s="295">
        <v>354413.15419999999</v>
      </c>
      <c r="I417" s="295">
        <v>354413.15419999999</v>
      </c>
      <c r="J417" s="295">
        <v>354413.15419999999</v>
      </c>
      <c r="K417" s="295">
        <v>353737.01069999998</v>
      </c>
      <c r="L417" s="295">
        <v>353737.01069999998</v>
      </c>
      <c r="M417" s="295">
        <v>301025.96919999999</v>
      </c>
      <c r="N417" s="761"/>
      <c r="O417" s="295">
        <v>29.544315310000002</v>
      </c>
      <c r="P417" s="295">
        <v>27.815467089999999</v>
      </c>
      <c r="Q417" s="295">
        <v>26.953426199999999</v>
      </c>
      <c r="R417" s="295">
        <v>26.953426199999999</v>
      </c>
      <c r="S417" s="295">
        <v>26.953426199999999</v>
      </c>
      <c r="T417" s="295">
        <v>26.953426199999999</v>
      </c>
      <c r="U417" s="295">
        <v>26.953426199999999</v>
      </c>
      <c r="V417" s="295">
        <v>26.876240859999999</v>
      </c>
      <c r="W417" s="295">
        <v>26.876240859999999</v>
      </c>
      <c r="X417" s="295">
        <v>23.567184050000002</v>
      </c>
      <c r="Y417" s="767">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763"/>
      <c r="O418" s="295"/>
      <c r="P418" s="295"/>
      <c r="Q418" s="295"/>
      <c r="R418" s="295"/>
      <c r="S418" s="295"/>
      <c r="T418" s="295"/>
      <c r="U418" s="295"/>
      <c r="V418" s="295"/>
      <c r="W418" s="295"/>
      <c r="X418" s="295"/>
      <c r="Y418" s="764">
        <f>Y417</f>
        <v>1</v>
      </c>
      <c r="Z418" s="411">
        <f>Z417</f>
        <v>0</v>
      </c>
      <c r="AA418" s="411">
        <f t="shared" ref="AA418:AL418" si="127">AA417</f>
        <v>0</v>
      </c>
      <c r="AB418" s="411">
        <f t="shared" si="127"/>
        <v>0</v>
      </c>
      <c r="AC418" s="411">
        <f t="shared" si="127"/>
        <v>0</v>
      </c>
      <c r="AD418" s="411">
        <f t="shared" si="127"/>
        <v>0</v>
      </c>
      <c r="AE418" s="411">
        <f t="shared" si="127"/>
        <v>0</v>
      </c>
      <c r="AF418" s="411">
        <f t="shared" si="127"/>
        <v>0</v>
      </c>
      <c r="AG418" s="411">
        <f t="shared" si="127"/>
        <v>0</v>
      </c>
      <c r="AH418" s="411">
        <f t="shared" si="127"/>
        <v>0</v>
      </c>
      <c r="AI418" s="411">
        <f t="shared" si="127"/>
        <v>0</v>
      </c>
      <c r="AJ418" s="411">
        <f t="shared" si="127"/>
        <v>0</v>
      </c>
      <c r="AK418" s="411">
        <f t="shared" si="127"/>
        <v>0</v>
      </c>
      <c r="AL418" s="411">
        <f t="shared" si="127"/>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v>1690736.1229999999</v>
      </c>
      <c r="E420" s="295">
        <v>1466695.727</v>
      </c>
      <c r="F420" s="295">
        <v>1349938.2779999999</v>
      </c>
      <c r="G420" s="295">
        <v>1349938.2779999999</v>
      </c>
      <c r="H420" s="295">
        <v>1349938.2779999999</v>
      </c>
      <c r="I420" s="295">
        <v>1349938.2779999999</v>
      </c>
      <c r="J420" s="295">
        <v>1349938.2779999999</v>
      </c>
      <c r="K420" s="295">
        <v>1349353.5049999999</v>
      </c>
      <c r="L420" s="295">
        <v>1349353.5049999999</v>
      </c>
      <c r="M420" s="295">
        <v>1254973.7250000001</v>
      </c>
      <c r="N420" s="761"/>
      <c r="O420" s="295">
        <v>110.65072410000001</v>
      </c>
      <c r="P420" s="295">
        <v>96.586073099999993</v>
      </c>
      <c r="Q420" s="295">
        <v>89.256355790000001</v>
      </c>
      <c r="R420" s="295">
        <v>89.256355790000001</v>
      </c>
      <c r="S420" s="295">
        <v>89.256355790000001</v>
      </c>
      <c r="T420" s="295">
        <v>89.256355790000001</v>
      </c>
      <c r="U420" s="295">
        <v>89.256355790000001</v>
      </c>
      <c r="V420" s="295">
        <v>89.189600900000002</v>
      </c>
      <c r="W420" s="295">
        <v>89.189600900000002</v>
      </c>
      <c r="X420" s="295">
        <v>83.264693249999993</v>
      </c>
      <c r="Y420" s="767">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763"/>
      <c r="O421" s="295"/>
      <c r="P421" s="295"/>
      <c r="Q421" s="295"/>
      <c r="R421" s="295"/>
      <c r="S421" s="295"/>
      <c r="T421" s="295"/>
      <c r="U421" s="295"/>
      <c r="V421" s="295"/>
      <c r="W421" s="295"/>
      <c r="X421" s="295"/>
      <c r="Y421" s="764">
        <f>Y420</f>
        <v>1</v>
      </c>
      <c r="Z421" s="411">
        <f>Z420</f>
        <v>0</v>
      </c>
      <c r="AA421" s="411">
        <f t="shared" ref="AA421:AL421" si="128">AA420</f>
        <v>0</v>
      </c>
      <c r="AB421" s="411">
        <f t="shared" si="128"/>
        <v>0</v>
      </c>
      <c r="AC421" s="411">
        <f t="shared" si="128"/>
        <v>0</v>
      </c>
      <c r="AD421" s="411">
        <f t="shared" si="128"/>
        <v>0</v>
      </c>
      <c r="AE421" s="411">
        <f t="shared" si="128"/>
        <v>0</v>
      </c>
      <c r="AF421" s="411">
        <f t="shared" si="128"/>
        <v>0</v>
      </c>
      <c r="AG421" s="411">
        <f t="shared" si="128"/>
        <v>0</v>
      </c>
      <c r="AH421" s="411">
        <f t="shared" si="128"/>
        <v>0</v>
      </c>
      <c r="AI421" s="411">
        <f t="shared" si="128"/>
        <v>0</v>
      </c>
      <c r="AJ421" s="411">
        <f t="shared" si="128"/>
        <v>0</v>
      </c>
      <c r="AK421" s="411">
        <f t="shared" si="128"/>
        <v>0</v>
      </c>
      <c r="AL421" s="411">
        <f t="shared" si="128"/>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9">AA423</f>
        <v>0</v>
      </c>
      <c r="AB424" s="411">
        <f t="shared" si="129"/>
        <v>0</v>
      </c>
      <c r="AC424" s="411">
        <f t="shared" si="129"/>
        <v>0</v>
      </c>
      <c r="AD424" s="411">
        <f t="shared" si="129"/>
        <v>0</v>
      </c>
      <c r="AE424" s="411">
        <f t="shared" si="129"/>
        <v>0</v>
      </c>
      <c r="AF424" s="411">
        <f t="shared" si="129"/>
        <v>0</v>
      </c>
      <c r="AG424" s="411">
        <f t="shared" si="129"/>
        <v>0</v>
      </c>
      <c r="AH424" s="411">
        <f t="shared" si="129"/>
        <v>0</v>
      </c>
      <c r="AI424" s="411">
        <f t="shared" si="129"/>
        <v>0</v>
      </c>
      <c r="AJ424" s="411">
        <f t="shared" si="129"/>
        <v>0</v>
      </c>
      <c r="AK424" s="411">
        <f t="shared" si="129"/>
        <v>0</v>
      </c>
      <c r="AL424" s="411">
        <f t="shared" si="129"/>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c r="E426" s="295"/>
      <c r="F426" s="295"/>
      <c r="G426" s="295"/>
      <c r="H426" s="295"/>
      <c r="I426" s="295"/>
      <c r="J426" s="295"/>
      <c r="K426" s="295"/>
      <c r="L426" s="295"/>
      <c r="M426" s="295"/>
      <c r="N426" s="761"/>
      <c r="O426" s="295">
        <v>377.00779999999997</v>
      </c>
      <c r="P426" s="295">
        <v>0</v>
      </c>
      <c r="Q426" s="295">
        <v>0</v>
      </c>
      <c r="R426" s="295">
        <v>0</v>
      </c>
      <c r="S426" s="295">
        <v>0</v>
      </c>
      <c r="T426" s="295">
        <v>0</v>
      </c>
      <c r="U426" s="295">
        <v>0</v>
      </c>
      <c r="V426" s="295">
        <v>0</v>
      </c>
      <c r="W426" s="295">
        <v>0</v>
      </c>
      <c r="X426" s="295">
        <v>0</v>
      </c>
      <c r="Y426" s="762">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761"/>
      <c r="O427" s="295"/>
      <c r="P427" s="295"/>
      <c r="Q427" s="295"/>
      <c r="R427" s="295"/>
      <c r="S427" s="295"/>
      <c r="T427" s="295"/>
      <c r="U427" s="295"/>
      <c r="V427" s="295"/>
      <c r="W427" s="295"/>
      <c r="X427" s="295"/>
      <c r="Y427" s="764">
        <f>Y426</f>
        <v>1</v>
      </c>
      <c r="Z427" s="411">
        <f>Z426</f>
        <v>0</v>
      </c>
      <c r="AA427" s="411">
        <f t="shared" ref="AA427:AL427" si="130">AA426</f>
        <v>0</v>
      </c>
      <c r="AB427" s="411">
        <f t="shared" si="130"/>
        <v>0</v>
      </c>
      <c r="AC427" s="411">
        <f t="shared" si="130"/>
        <v>0</v>
      </c>
      <c r="AD427" s="411">
        <f t="shared" si="130"/>
        <v>0</v>
      </c>
      <c r="AE427" s="411">
        <f t="shared" si="130"/>
        <v>0</v>
      </c>
      <c r="AF427" s="411">
        <f t="shared" si="130"/>
        <v>0</v>
      </c>
      <c r="AG427" s="411">
        <f t="shared" si="130"/>
        <v>0</v>
      </c>
      <c r="AH427" s="411">
        <f t="shared" si="130"/>
        <v>0</v>
      </c>
      <c r="AI427" s="411">
        <f t="shared" si="130"/>
        <v>0</v>
      </c>
      <c r="AJ427" s="411">
        <f t="shared" si="130"/>
        <v>0</v>
      </c>
      <c r="AK427" s="411">
        <f t="shared" si="130"/>
        <v>0</v>
      </c>
      <c r="AL427" s="411">
        <f t="shared" si="130"/>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31">AA429</f>
        <v>0</v>
      </c>
      <c r="AB430" s="411">
        <f t="shared" si="131"/>
        <v>0</v>
      </c>
      <c r="AC430" s="411">
        <f t="shared" si="131"/>
        <v>0</v>
      </c>
      <c r="AD430" s="411">
        <f t="shared" si="131"/>
        <v>0</v>
      </c>
      <c r="AE430" s="411">
        <f t="shared" si="131"/>
        <v>0</v>
      </c>
      <c r="AF430" s="411">
        <f t="shared" si="131"/>
        <v>0</v>
      </c>
      <c r="AG430" s="411">
        <f t="shared" si="131"/>
        <v>0</v>
      </c>
      <c r="AH430" s="411">
        <f t="shared" si="131"/>
        <v>0</v>
      </c>
      <c r="AI430" s="411">
        <f t="shared" si="131"/>
        <v>0</v>
      </c>
      <c r="AJ430" s="411">
        <f t="shared" si="131"/>
        <v>0</v>
      </c>
      <c r="AK430" s="411">
        <f t="shared" si="131"/>
        <v>0</v>
      </c>
      <c r="AL430" s="411">
        <f t="shared" si="131"/>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32">AA432</f>
        <v>0</v>
      </c>
      <c r="AB433" s="411">
        <f t="shared" si="132"/>
        <v>0</v>
      </c>
      <c r="AC433" s="411">
        <f t="shared" si="132"/>
        <v>0</v>
      </c>
      <c r="AD433" s="411">
        <f t="shared" si="132"/>
        <v>0</v>
      </c>
      <c r="AE433" s="411">
        <f t="shared" si="132"/>
        <v>0</v>
      </c>
      <c r="AF433" s="411">
        <f t="shared" si="132"/>
        <v>0</v>
      </c>
      <c r="AG433" s="411">
        <f t="shared" si="132"/>
        <v>0</v>
      </c>
      <c r="AH433" s="411">
        <f t="shared" si="132"/>
        <v>0</v>
      </c>
      <c r="AI433" s="411">
        <f t="shared" si="132"/>
        <v>0</v>
      </c>
      <c r="AJ433" s="411">
        <f t="shared" si="132"/>
        <v>0</v>
      </c>
      <c r="AK433" s="411">
        <f t="shared" si="132"/>
        <v>0</v>
      </c>
      <c r="AL433" s="411">
        <f t="shared" si="132"/>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v>4672154.3389999997</v>
      </c>
      <c r="E436" s="295">
        <v>4641063.3130000001</v>
      </c>
      <c r="F436" s="295">
        <v>4641063.3130000001</v>
      </c>
      <c r="G436" s="295">
        <v>4570052.21</v>
      </c>
      <c r="H436" s="295">
        <v>4570052.21</v>
      </c>
      <c r="I436" s="295">
        <v>4570052.21</v>
      </c>
      <c r="J436" s="295">
        <v>4401619.2410000004</v>
      </c>
      <c r="K436" s="295">
        <v>4401619.2410000004</v>
      </c>
      <c r="L436" s="295">
        <v>4287139.5619999999</v>
      </c>
      <c r="M436" s="295">
        <v>3543814.9369999999</v>
      </c>
      <c r="N436" s="295">
        <v>12</v>
      </c>
      <c r="O436" s="295">
        <v>750.98318749999999</v>
      </c>
      <c r="P436" s="295">
        <v>742.12345740000001</v>
      </c>
      <c r="Q436" s="295">
        <v>742.12345740000001</v>
      </c>
      <c r="R436" s="295">
        <v>721.82499519999999</v>
      </c>
      <c r="S436" s="295">
        <v>721.82499519999999</v>
      </c>
      <c r="T436" s="295">
        <v>721.82499519999999</v>
      </c>
      <c r="U436" s="295">
        <v>700.12375350000002</v>
      </c>
      <c r="V436" s="295">
        <v>700.12375350000002</v>
      </c>
      <c r="W436" s="295">
        <v>697.99565919999998</v>
      </c>
      <c r="X436" s="295">
        <v>606.05866040000001</v>
      </c>
      <c r="Y436" s="765"/>
      <c r="Z436" s="768">
        <v>0.1770663577250888</v>
      </c>
      <c r="AA436" s="768">
        <v>0.8455723542116631</v>
      </c>
      <c r="AB436" s="469"/>
      <c r="AC436" s="415"/>
      <c r="AD436" s="415"/>
      <c r="AE436" s="415"/>
      <c r="AF436" s="415"/>
      <c r="AG436" s="415"/>
      <c r="AH436" s="415"/>
      <c r="AI436" s="415"/>
      <c r="AJ436" s="415"/>
      <c r="AK436" s="415"/>
      <c r="AL436" s="415"/>
      <c r="AM436" s="296">
        <f>SUM(Y436:AL436)</f>
        <v>1.0226387119367519</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64">
        <f>Y436</f>
        <v>0</v>
      </c>
      <c r="Z437" s="764">
        <f>Z436</f>
        <v>0.1770663577250888</v>
      </c>
      <c r="AA437" s="764">
        <f t="shared" ref="AA437" si="133">AA436</f>
        <v>0.8455723542116631</v>
      </c>
      <c r="AB437" s="411">
        <f t="shared" ref="AB437:AL437" si="134">AB436</f>
        <v>0</v>
      </c>
      <c r="AC437" s="411">
        <f t="shared" si="134"/>
        <v>0</v>
      </c>
      <c r="AD437" s="411">
        <f t="shared" si="134"/>
        <v>0</v>
      </c>
      <c r="AE437" s="411">
        <f t="shared" si="134"/>
        <v>0</v>
      </c>
      <c r="AF437" s="411">
        <f t="shared" si="134"/>
        <v>0</v>
      </c>
      <c r="AG437" s="411">
        <f t="shared" si="134"/>
        <v>0</v>
      </c>
      <c r="AH437" s="411">
        <f t="shared" si="134"/>
        <v>0</v>
      </c>
      <c r="AI437" s="411">
        <f t="shared" si="134"/>
        <v>0</v>
      </c>
      <c r="AJ437" s="411">
        <f t="shared" si="134"/>
        <v>0</v>
      </c>
      <c r="AK437" s="411">
        <f t="shared" si="134"/>
        <v>0</v>
      </c>
      <c r="AL437" s="411">
        <f t="shared" si="134"/>
        <v>0</v>
      </c>
      <c r="AM437" s="311"/>
    </row>
    <row r="438" spans="1:39" ht="15" outlineLevel="1">
      <c r="B438" s="310"/>
      <c r="C438" s="312"/>
      <c r="D438" s="761"/>
      <c r="E438" s="761"/>
      <c r="F438" s="761"/>
      <c r="G438" s="761"/>
      <c r="H438" s="761"/>
      <c r="I438" s="761"/>
      <c r="J438" s="761"/>
      <c r="K438" s="761"/>
      <c r="L438" s="761"/>
      <c r="M438" s="761"/>
      <c r="N438" s="761"/>
      <c r="O438" s="761"/>
      <c r="P438" s="761"/>
      <c r="Q438" s="761"/>
      <c r="R438" s="761"/>
      <c r="S438" s="761"/>
      <c r="T438" s="761"/>
      <c r="U438" s="761"/>
      <c r="V438" s="761"/>
      <c r="W438" s="761"/>
      <c r="X438" s="761"/>
      <c r="Y438" s="769"/>
      <c r="Z438" s="769"/>
      <c r="AA438" s="769"/>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v>212175.3026</v>
      </c>
      <c r="E439" s="295">
        <v>212175.3026</v>
      </c>
      <c r="F439" s="295">
        <v>205804.38500000001</v>
      </c>
      <c r="G439" s="295">
        <v>175971.0313</v>
      </c>
      <c r="H439" s="295">
        <v>175971.0313</v>
      </c>
      <c r="I439" s="295">
        <v>175971.0313</v>
      </c>
      <c r="J439" s="295">
        <v>175971.0313</v>
      </c>
      <c r="K439" s="295">
        <v>175971.0313</v>
      </c>
      <c r="L439" s="295">
        <v>175971.0313</v>
      </c>
      <c r="M439" s="295">
        <v>175971.0313</v>
      </c>
      <c r="N439" s="295">
        <v>12</v>
      </c>
      <c r="O439" s="295">
        <v>53.489462340000003</v>
      </c>
      <c r="P439" s="295">
        <v>53.489462340000003</v>
      </c>
      <c r="Q439" s="295">
        <v>51.902687800000002</v>
      </c>
      <c r="R439" s="295">
        <v>43.954362340000003</v>
      </c>
      <c r="S439" s="295">
        <v>43.954362340000003</v>
      </c>
      <c r="T439" s="295">
        <v>43.954362340000003</v>
      </c>
      <c r="U439" s="295">
        <v>43.954362340000003</v>
      </c>
      <c r="V439" s="295">
        <v>43.954362340000003</v>
      </c>
      <c r="W439" s="295">
        <v>43.954362340000003</v>
      </c>
      <c r="X439" s="295">
        <v>43.954362340000003</v>
      </c>
      <c r="Y439" s="765"/>
      <c r="Z439" s="770">
        <v>1</v>
      </c>
      <c r="AA439" s="76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64">
        <f>Y439</f>
        <v>0</v>
      </c>
      <c r="Z440" s="764">
        <f>Z439</f>
        <v>1</v>
      </c>
      <c r="AA440" s="764">
        <f t="shared" ref="AA440" si="135">AA439</f>
        <v>0</v>
      </c>
      <c r="AB440" s="411">
        <f t="shared" ref="AB440:AL440" si="136">AB439</f>
        <v>0</v>
      </c>
      <c r="AC440" s="411">
        <f t="shared" si="136"/>
        <v>0</v>
      </c>
      <c r="AD440" s="411">
        <f t="shared" si="136"/>
        <v>0</v>
      </c>
      <c r="AE440" s="411">
        <f t="shared" si="136"/>
        <v>0</v>
      </c>
      <c r="AF440" s="411">
        <f t="shared" si="136"/>
        <v>0</v>
      </c>
      <c r="AG440" s="411">
        <f t="shared" si="136"/>
        <v>0</v>
      </c>
      <c r="AH440" s="411">
        <f t="shared" si="136"/>
        <v>0</v>
      </c>
      <c r="AI440" s="411">
        <f t="shared" si="136"/>
        <v>0</v>
      </c>
      <c r="AJ440" s="411">
        <f t="shared" si="136"/>
        <v>0</v>
      </c>
      <c r="AK440" s="411">
        <f t="shared" si="136"/>
        <v>0</v>
      </c>
      <c r="AL440" s="411">
        <f t="shared" si="136"/>
        <v>0</v>
      </c>
      <c r="AM440" s="311"/>
    </row>
    <row r="441" spans="1:39" ht="15" outlineLevel="1">
      <c r="B441" s="314"/>
      <c r="C441" s="312"/>
      <c r="D441" s="291"/>
      <c r="E441" s="291"/>
      <c r="F441" s="291"/>
      <c r="G441" s="291"/>
      <c r="H441" s="291"/>
      <c r="I441" s="291"/>
      <c r="J441" s="291"/>
      <c r="K441" s="291"/>
      <c r="L441" s="291"/>
      <c r="M441" s="291"/>
      <c r="N441" s="76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37">AB442</f>
        <v>0</v>
      </c>
      <c r="AC443" s="411">
        <f t="shared" si="137"/>
        <v>0</v>
      </c>
      <c r="AD443" s="411">
        <f t="shared" si="137"/>
        <v>0</v>
      </c>
      <c r="AE443" s="411">
        <f t="shared" si="137"/>
        <v>0</v>
      </c>
      <c r="AF443" s="411">
        <f t="shared" si="137"/>
        <v>0</v>
      </c>
      <c r="AG443" s="411">
        <f t="shared" si="137"/>
        <v>0</v>
      </c>
      <c r="AH443" s="411">
        <f t="shared" si="137"/>
        <v>0</v>
      </c>
      <c r="AI443" s="411">
        <f t="shared" si="137"/>
        <v>0</v>
      </c>
      <c r="AJ443" s="411">
        <f t="shared" si="137"/>
        <v>0</v>
      </c>
      <c r="AK443" s="411">
        <f t="shared" si="137"/>
        <v>0</v>
      </c>
      <c r="AL443" s="411">
        <f t="shared" si="137"/>
        <v>0</v>
      </c>
      <c r="AM443" s="311"/>
    </row>
    <row r="444" spans="1:39" ht="15" outlineLevel="1">
      <c r="B444" s="314"/>
      <c r="C444" s="312"/>
      <c r="D444" s="316"/>
      <c r="E444" s="316"/>
      <c r="F444" s="316"/>
      <c r="G444" s="316"/>
      <c r="H444" s="316"/>
      <c r="I444" s="316"/>
      <c r="J444" s="316"/>
      <c r="K444" s="316"/>
      <c r="L444" s="316"/>
      <c r="M444" s="316"/>
      <c r="N444" s="76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8">AB445</f>
        <v>0</v>
      </c>
      <c r="AC446" s="411">
        <f t="shared" si="138"/>
        <v>0</v>
      </c>
      <c r="AD446" s="411">
        <f t="shared" si="138"/>
        <v>0</v>
      </c>
      <c r="AE446" s="411">
        <f t="shared" si="138"/>
        <v>0</v>
      </c>
      <c r="AF446" s="411">
        <f t="shared" si="138"/>
        <v>0</v>
      </c>
      <c r="AG446" s="411">
        <f t="shared" si="138"/>
        <v>0</v>
      </c>
      <c r="AH446" s="411">
        <f t="shared" si="138"/>
        <v>0</v>
      </c>
      <c r="AI446" s="411">
        <f t="shared" si="138"/>
        <v>0</v>
      </c>
      <c r="AJ446" s="411">
        <f t="shared" si="138"/>
        <v>0</v>
      </c>
      <c r="AK446" s="411">
        <f t="shared" si="138"/>
        <v>0</v>
      </c>
      <c r="AL446" s="411">
        <f t="shared" si="138"/>
        <v>0</v>
      </c>
      <c r="AM446" s="311"/>
    </row>
    <row r="447" spans="1:39" ht="15" outlineLevel="1">
      <c r="B447" s="314"/>
      <c r="C447" s="312"/>
      <c r="D447" s="316"/>
      <c r="E447" s="316"/>
      <c r="F447" s="316"/>
      <c r="G447" s="316"/>
      <c r="H447" s="316"/>
      <c r="I447" s="316"/>
      <c r="J447" s="316"/>
      <c r="K447" s="316"/>
      <c r="L447" s="316"/>
      <c r="M447" s="316"/>
      <c r="N447" s="76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v>261094.28020000001</v>
      </c>
      <c r="E448" s="295">
        <v>261094.28020000001</v>
      </c>
      <c r="F448" s="295">
        <v>261094.28020000001</v>
      </c>
      <c r="G448" s="295">
        <v>261094.28020000001</v>
      </c>
      <c r="H448" s="295">
        <v>0</v>
      </c>
      <c r="I448" s="295">
        <v>0</v>
      </c>
      <c r="J448" s="295">
        <v>0</v>
      </c>
      <c r="K448" s="295">
        <v>0</v>
      </c>
      <c r="L448" s="295">
        <v>0</v>
      </c>
      <c r="M448" s="295">
        <v>0</v>
      </c>
      <c r="N448" s="295">
        <v>12</v>
      </c>
      <c r="O448" s="295">
        <v>53.46772206</v>
      </c>
      <c r="P448" s="295">
        <v>53.46772206</v>
      </c>
      <c r="Q448" s="295">
        <v>53.46772206</v>
      </c>
      <c r="R448" s="295">
        <v>53.46772206</v>
      </c>
      <c r="S448" s="295">
        <v>0</v>
      </c>
      <c r="T448" s="295">
        <v>0</v>
      </c>
      <c r="U448" s="295">
        <v>0</v>
      </c>
      <c r="V448" s="295">
        <v>0</v>
      </c>
      <c r="W448" s="295">
        <v>0</v>
      </c>
      <c r="X448" s="295">
        <v>0</v>
      </c>
      <c r="Y448" s="765"/>
      <c r="Z448" s="765"/>
      <c r="AA448" s="770">
        <v>1</v>
      </c>
      <c r="AB448" s="415"/>
      <c r="AC448" s="415"/>
      <c r="AD448" s="415"/>
      <c r="AE448" s="415"/>
      <c r="AF448" s="415"/>
      <c r="AG448" s="415"/>
      <c r="AH448" s="415"/>
      <c r="AI448" s="415"/>
      <c r="AJ448" s="415"/>
      <c r="AK448" s="415"/>
      <c r="AL448" s="415"/>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64">
        <f>Y448</f>
        <v>0</v>
      </c>
      <c r="Z449" s="764">
        <f>Z448</f>
        <v>0</v>
      </c>
      <c r="AA449" s="764">
        <f t="shared" ref="AA449" si="139">AA448</f>
        <v>1</v>
      </c>
      <c r="AB449" s="411">
        <f t="shared" ref="AB449:AL449" si="140">AB448</f>
        <v>0</v>
      </c>
      <c r="AC449" s="411">
        <f t="shared" si="140"/>
        <v>0</v>
      </c>
      <c r="AD449" s="411">
        <f t="shared" si="140"/>
        <v>0</v>
      </c>
      <c r="AE449" s="411">
        <f t="shared" si="140"/>
        <v>0</v>
      </c>
      <c r="AF449" s="411">
        <f t="shared" si="140"/>
        <v>0</v>
      </c>
      <c r="AG449" s="411">
        <f t="shared" si="140"/>
        <v>0</v>
      </c>
      <c r="AH449" s="411">
        <f t="shared" si="140"/>
        <v>0</v>
      </c>
      <c r="AI449" s="411">
        <f t="shared" si="140"/>
        <v>0</v>
      </c>
      <c r="AJ449" s="411">
        <f t="shared" si="140"/>
        <v>0</v>
      </c>
      <c r="AK449" s="411">
        <f t="shared" si="140"/>
        <v>0</v>
      </c>
      <c r="AL449" s="411">
        <f t="shared" si="140"/>
        <v>0</v>
      </c>
      <c r="AM449" s="311"/>
    </row>
    <row r="450" spans="1:39" ht="15" outlineLevel="1">
      <c r="B450" s="314"/>
      <c r="C450" s="312"/>
      <c r="D450" s="316"/>
      <c r="E450" s="316"/>
      <c r="F450" s="316"/>
      <c r="G450" s="316"/>
      <c r="H450" s="316"/>
      <c r="I450" s="316"/>
      <c r="J450" s="316"/>
      <c r="K450" s="316"/>
      <c r="L450" s="316"/>
      <c r="M450" s="316"/>
      <c r="N450" s="76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486</v>
      </c>
      <c r="C451" s="291" t="s">
        <v>25</v>
      </c>
      <c r="D451" s="295"/>
      <c r="E451" s="295"/>
      <c r="F451" s="295"/>
      <c r="G451" s="295"/>
      <c r="H451" s="295"/>
      <c r="I451" s="295"/>
      <c r="J451" s="295"/>
      <c r="K451" s="295"/>
      <c r="L451" s="295"/>
      <c r="M451" s="295"/>
      <c r="N451" s="761"/>
      <c r="O451" s="295">
        <v>86.513549999999995</v>
      </c>
      <c r="P451" s="295">
        <v>0</v>
      </c>
      <c r="Q451" s="295">
        <v>0</v>
      </c>
      <c r="R451" s="295">
        <v>0</v>
      </c>
      <c r="S451" s="295">
        <v>0</v>
      </c>
      <c r="T451" s="295">
        <v>0</v>
      </c>
      <c r="U451" s="295">
        <v>0</v>
      </c>
      <c r="V451" s="295">
        <v>0</v>
      </c>
      <c r="W451" s="295">
        <v>0</v>
      </c>
      <c r="X451" s="295">
        <v>0</v>
      </c>
      <c r="Y451" s="765"/>
      <c r="Z451" s="765">
        <v>1</v>
      </c>
      <c r="AA451" s="415"/>
      <c r="AB451" s="415"/>
      <c r="AC451" s="415"/>
      <c r="AD451" s="415"/>
      <c r="AE451" s="415"/>
      <c r="AF451" s="415"/>
      <c r="AG451" s="415"/>
      <c r="AH451" s="415"/>
      <c r="AI451" s="415"/>
      <c r="AJ451" s="415"/>
      <c r="AK451" s="415"/>
      <c r="AL451" s="415"/>
      <c r="AM451" s="296">
        <f>SUM(Y451:AL451)</f>
        <v>1</v>
      </c>
    </row>
    <row r="452" spans="1:39" s="283" customFormat="1" ht="15" outlineLevel="1">
      <c r="A452" s="507"/>
      <c r="B452" s="314" t="s">
        <v>259</v>
      </c>
      <c r="C452" s="291" t="s">
        <v>163</v>
      </c>
      <c r="D452" s="295"/>
      <c r="E452" s="295"/>
      <c r="F452" s="295"/>
      <c r="G452" s="295"/>
      <c r="H452" s="295"/>
      <c r="I452" s="295"/>
      <c r="J452" s="295"/>
      <c r="K452" s="295"/>
      <c r="L452" s="295"/>
      <c r="M452" s="295"/>
      <c r="N452" s="761"/>
      <c r="O452" s="295"/>
      <c r="P452" s="295"/>
      <c r="Q452" s="295"/>
      <c r="R452" s="295"/>
      <c r="S452" s="295"/>
      <c r="T452" s="295"/>
      <c r="U452" s="295"/>
      <c r="V452" s="295"/>
      <c r="W452" s="295"/>
      <c r="X452" s="295"/>
      <c r="Y452" s="764">
        <f>Y451</f>
        <v>0</v>
      </c>
      <c r="Z452" s="764">
        <f>Z451</f>
        <v>1</v>
      </c>
      <c r="AA452" s="411">
        <f t="shared" ref="AA452:AL452" si="141">AA451</f>
        <v>0</v>
      </c>
      <c r="AB452" s="411">
        <f t="shared" si="141"/>
        <v>0</v>
      </c>
      <c r="AC452" s="411">
        <f t="shared" si="141"/>
        <v>0</v>
      </c>
      <c r="AD452" s="411">
        <f t="shared" si="141"/>
        <v>0</v>
      </c>
      <c r="AE452" s="411">
        <f t="shared" si="141"/>
        <v>0</v>
      </c>
      <c r="AF452" s="411">
        <f t="shared" si="141"/>
        <v>0</v>
      </c>
      <c r="AG452" s="411">
        <f t="shared" si="141"/>
        <v>0</v>
      </c>
      <c r="AH452" s="411">
        <f t="shared" si="141"/>
        <v>0</v>
      </c>
      <c r="AI452" s="411">
        <f t="shared" si="141"/>
        <v>0</v>
      </c>
      <c r="AJ452" s="411">
        <f t="shared" si="141"/>
        <v>0</v>
      </c>
      <c r="AK452" s="411">
        <f t="shared" si="141"/>
        <v>0</v>
      </c>
      <c r="AL452" s="411">
        <f t="shared" si="141"/>
        <v>0</v>
      </c>
      <c r="AM452" s="311"/>
    </row>
    <row r="453" spans="1:39" s="283" customFormat="1" ht="15" outlineLevel="1">
      <c r="A453" s="507"/>
      <c r="B453" s="314"/>
      <c r="C453" s="312"/>
      <c r="D453" s="316"/>
      <c r="E453" s="316"/>
      <c r="F453" s="316"/>
      <c r="G453" s="316"/>
      <c r="H453" s="316"/>
      <c r="I453" s="316"/>
      <c r="J453" s="316"/>
      <c r="K453" s="316"/>
      <c r="L453" s="316"/>
      <c r="M453" s="316"/>
      <c r="N453" s="76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7">
        <v>16</v>
      </c>
      <c r="B454" s="314" t="s">
        <v>487</v>
      </c>
      <c r="C454" s="291" t="s">
        <v>25</v>
      </c>
      <c r="D454" s="295"/>
      <c r="E454" s="295"/>
      <c r="F454" s="295"/>
      <c r="G454" s="295"/>
      <c r="H454" s="295"/>
      <c r="I454" s="295"/>
      <c r="J454" s="295"/>
      <c r="K454" s="295"/>
      <c r="L454" s="295"/>
      <c r="M454" s="295"/>
      <c r="N454" s="76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7"/>
      <c r="B455" s="314" t="s">
        <v>259</v>
      </c>
      <c r="C455" s="291" t="s">
        <v>163</v>
      </c>
      <c r="D455" s="295"/>
      <c r="E455" s="295"/>
      <c r="F455" s="295"/>
      <c r="G455" s="295"/>
      <c r="H455" s="295"/>
      <c r="I455" s="295"/>
      <c r="J455" s="295"/>
      <c r="K455" s="295"/>
      <c r="L455" s="295"/>
      <c r="M455" s="295"/>
      <c r="N455" s="761"/>
      <c r="O455" s="295"/>
      <c r="P455" s="295"/>
      <c r="Q455" s="295"/>
      <c r="R455" s="295"/>
      <c r="S455" s="295"/>
      <c r="T455" s="295"/>
      <c r="U455" s="295"/>
      <c r="V455" s="295"/>
      <c r="W455" s="295"/>
      <c r="X455" s="295"/>
      <c r="Y455" s="411">
        <f>Y454</f>
        <v>0</v>
      </c>
      <c r="Z455" s="411">
        <f>Z454</f>
        <v>0</v>
      </c>
      <c r="AA455" s="411">
        <f t="shared" ref="AA455:AL455" si="142">AA454</f>
        <v>0</v>
      </c>
      <c r="AB455" s="411">
        <f t="shared" si="142"/>
        <v>0</v>
      </c>
      <c r="AC455" s="411">
        <f t="shared" si="142"/>
        <v>0</v>
      </c>
      <c r="AD455" s="411">
        <f t="shared" si="142"/>
        <v>0</v>
      </c>
      <c r="AE455" s="411">
        <f t="shared" si="142"/>
        <v>0</v>
      </c>
      <c r="AF455" s="411">
        <f t="shared" si="142"/>
        <v>0</v>
      </c>
      <c r="AG455" s="411">
        <f t="shared" si="142"/>
        <v>0</v>
      </c>
      <c r="AH455" s="411">
        <f t="shared" si="142"/>
        <v>0</v>
      </c>
      <c r="AI455" s="411">
        <f t="shared" si="142"/>
        <v>0</v>
      </c>
      <c r="AJ455" s="411">
        <f t="shared" si="142"/>
        <v>0</v>
      </c>
      <c r="AK455" s="411">
        <f t="shared" si="142"/>
        <v>0</v>
      </c>
      <c r="AL455" s="411">
        <f t="shared" si="142"/>
        <v>0</v>
      </c>
      <c r="AM455" s="311"/>
    </row>
    <row r="456" spans="1:39" s="283" customFormat="1" ht="15" outlineLevel="1">
      <c r="A456" s="507"/>
      <c r="B456" s="314"/>
      <c r="C456" s="312"/>
      <c r="D456" s="316"/>
      <c r="E456" s="316"/>
      <c r="F456" s="316"/>
      <c r="G456" s="316"/>
      <c r="H456" s="316"/>
      <c r="I456" s="316"/>
      <c r="J456" s="316"/>
      <c r="K456" s="316"/>
      <c r="L456" s="316"/>
      <c r="M456" s="316"/>
      <c r="N456" s="76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c r="E457" s="295"/>
      <c r="F457" s="295"/>
      <c r="G457" s="295"/>
      <c r="H457" s="295"/>
      <c r="I457" s="295"/>
      <c r="J457" s="295"/>
      <c r="K457" s="295"/>
      <c r="L457" s="295"/>
      <c r="M457" s="295"/>
      <c r="N457" s="761"/>
      <c r="O457" s="295">
        <v>170.22262000000001</v>
      </c>
      <c r="P457" s="295">
        <v>0</v>
      </c>
      <c r="Q457" s="295">
        <v>0</v>
      </c>
      <c r="R457" s="295">
        <v>0</v>
      </c>
      <c r="S457" s="295">
        <v>0</v>
      </c>
      <c r="T457" s="295">
        <v>0</v>
      </c>
      <c r="U457" s="295">
        <v>0</v>
      </c>
      <c r="V457" s="295">
        <v>0</v>
      </c>
      <c r="W457" s="295">
        <v>0</v>
      </c>
      <c r="X457" s="295">
        <v>0</v>
      </c>
      <c r="Y457" s="765"/>
      <c r="Z457" s="765">
        <v>1</v>
      </c>
      <c r="AA457" s="415"/>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761"/>
      <c r="O458" s="295"/>
      <c r="P458" s="295"/>
      <c r="Q458" s="295"/>
      <c r="R458" s="295"/>
      <c r="S458" s="295"/>
      <c r="T458" s="295"/>
      <c r="U458" s="295"/>
      <c r="V458" s="295"/>
      <c r="W458" s="295"/>
      <c r="X458" s="295"/>
      <c r="Y458" s="764">
        <f>Y457</f>
        <v>0</v>
      </c>
      <c r="Z458" s="764">
        <f>Z457</f>
        <v>1</v>
      </c>
      <c r="AA458" s="411">
        <f t="shared" ref="AA458:AL458" si="143">AA457</f>
        <v>0</v>
      </c>
      <c r="AB458" s="411">
        <f t="shared" si="143"/>
        <v>0</v>
      </c>
      <c r="AC458" s="411">
        <f t="shared" si="143"/>
        <v>0</v>
      </c>
      <c r="AD458" s="411">
        <f t="shared" si="143"/>
        <v>0</v>
      </c>
      <c r="AE458" s="411">
        <f t="shared" si="143"/>
        <v>0</v>
      </c>
      <c r="AF458" s="411">
        <f t="shared" si="143"/>
        <v>0</v>
      </c>
      <c r="AG458" s="411">
        <f t="shared" si="143"/>
        <v>0</v>
      </c>
      <c r="AH458" s="411">
        <f t="shared" si="143"/>
        <v>0</v>
      </c>
      <c r="AI458" s="411">
        <f t="shared" si="143"/>
        <v>0</v>
      </c>
      <c r="AJ458" s="411">
        <f t="shared" si="143"/>
        <v>0</v>
      </c>
      <c r="AK458" s="411">
        <f t="shared" si="143"/>
        <v>0</v>
      </c>
      <c r="AL458" s="411">
        <f t="shared" si="143"/>
        <v>0</v>
      </c>
      <c r="AM458" s="311"/>
    </row>
    <row r="459" spans="1:39" ht="15" outlineLevel="1">
      <c r="B459" s="315"/>
      <c r="C459" s="305"/>
      <c r="D459" s="291"/>
      <c r="E459" s="291"/>
      <c r="F459" s="291"/>
      <c r="G459" s="291"/>
      <c r="H459" s="291"/>
      <c r="I459" s="291"/>
      <c r="J459" s="291"/>
      <c r="K459" s="291"/>
      <c r="L459" s="291"/>
      <c r="M459" s="291"/>
      <c r="N459" s="76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8"/>
      <c r="B460" s="288" t="s">
        <v>10</v>
      </c>
      <c r="C460" s="289"/>
      <c r="D460" s="289"/>
      <c r="E460" s="289"/>
      <c r="F460" s="289"/>
      <c r="G460" s="289"/>
      <c r="H460" s="289"/>
      <c r="I460" s="289"/>
      <c r="J460" s="289"/>
      <c r="K460" s="289"/>
      <c r="L460" s="289"/>
      <c r="M460" s="289"/>
      <c r="N460" s="771"/>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44">AA461</f>
        <v>0</v>
      </c>
      <c r="AB462" s="411">
        <f t="shared" si="144"/>
        <v>0</v>
      </c>
      <c r="AC462" s="411">
        <f t="shared" si="144"/>
        <v>0</v>
      </c>
      <c r="AD462" s="411">
        <f t="shared" si="144"/>
        <v>0</v>
      </c>
      <c r="AE462" s="411">
        <f t="shared" si="144"/>
        <v>0</v>
      </c>
      <c r="AF462" s="411">
        <f t="shared" si="144"/>
        <v>0</v>
      </c>
      <c r="AG462" s="411">
        <f t="shared" si="144"/>
        <v>0</v>
      </c>
      <c r="AH462" s="411">
        <f t="shared" si="144"/>
        <v>0</v>
      </c>
      <c r="AI462" s="411">
        <f t="shared" si="144"/>
        <v>0</v>
      </c>
      <c r="AJ462" s="411">
        <f t="shared" si="144"/>
        <v>0</v>
      </c>
      <c r="AK462" s="411">
        <f t="shared" si="144"/>
        <v>0</v>
      </c>
      <c r="AL462" s="411">
        <f t="shared" si="144"/>
        <v>0</v>
      </c>
      <c r="AM462" s="297"/>
    </row>
    <row r="463" spans="1:39" ht="15" outlineLevel="1">
      <c r="A463" s="510"/>
      <c r="B463" s="315"/>
      <c r="C463" s="305"/>
      <c r="D463" s="291"/>
      <c r="E463" s="291"/>
      <c r="F463" s="291"/>
      <c r="G463" s="291"/>
      <c r="H463" s="291"/>
      <c r="I463" s="291"/>
      <c r="J463" s="291"/>
      <c r="K463" s="291"/>
      <c r="L463" s="291"/>
      <c r="M463" s="291"/>
      <c r="N463" s="76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45">AA464</f>
        <v>0</v>
      </c>
      <c r="AB465" s="411">
        <f t="shared" si="145"/>
        <v>0</v>
      </c>
      <c r="AC465" s="411">
        <f t="shared" si="145"/>
        <v>0</v>
      </c>
      <c r="AD465" s="411">
        <f t="shared" si="145"/>
        <v>0</v>
      </c>
      <c r="AE465" s="411">
        <f t="shared" si="145"/>
        <v>0</v>
      </c>
      <c r="AF465" s="411">
        <f t="shared" si="145"/>
        <v>0</v>
      </c>
      <c r="AG465" s="411">
        <f t="shared" si="145"/>
        <v>0</v>
      </c>
      <c r="AH465" s="411">
        <f t="shared" si="145"/>
        <v>0</v>
      </c>
      <c r="AI465" s="411">
        <f t="shared" si="145"/>
        <v>0</v>
      </c>
      <c r="AJ465" s="411">
        <f t="shared" si="145"/>
        <v>0</v>
      </c>
      <c r="AK465" s="411">
        <f t="shared" si="145"/>
        <v>0</v>
      </c>
      <c r="AL465" s="411">
        <f t="shared" si="145"/>
        <v>0</v>
      </c>
      <c r="AM465" s="297"/>
    </row>
    <row r="466" spans="1:39" ht="15" outlineLevel="1">
      <c r="B466" s="315"/>
      <c r="C466" s="305"/>
      <c r="D466" s="291"/>
      <c r="E466" s="291"/>
      <c r="F466" s="291"/>
      <c r="G466" s="291"/>
      <c r="H466" s="291"/>
      <c r="I466" s="291"/>
      <c r="J466" s="291"/>
      <c r="K466" s="291"/>
      <c r="L466" s="291"/>
      <c r="M466" s="291"/>
      <c r="N466" s="76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46">AA467</f>
        <v>0</v>
      </c>
      <c r="AB468" s="411">
        <f t="shared" si="146"/>
        <v>0</v>
      </c>
      <c r="AC468" s="411">
        <f t="shared" si="146"/>
        <v>0</v>
      </c>
      <c r="AD468" s="411">
        <f t="shared" si="146"/>
        <v>0</v>
      </c>
      <c r="AE468" s="411">
        <f t="shared" si="146"/>
        <v>0</v>
      </c>
      <c r="AF468" s="411">
        <f t="shared" si="146"/>
        <v>0</v>
      </c>
      <c r="AG468" s="411">
        <f t="shared" si="146"/>
        <v>0</v>
      </c>
      <c r="AH468" s="411">
        <f t="shared" si="146"/>
        <v>0</v>
      </c>
      <c r="AI468" s="411">
        <f t="shared" si="146"/>
        <v>0</v>
      </c>
      <c r="AJ468" s="411">
        <f t="shared" si="146"/>
        <v>0</v>
      </c>
      <c r="AK468" s="411">
        <f t="shared" si="146"/>
        <v>0</v>
      </c>
      <c r="AL468" s="411">
        <f t="shared" si="146"/>
        <v>0</v>
      </c>
      <c r="AM468" s="306"/>
    </row>
    <row r="469" spans="1:39" ht="15" outlineLevel="1">
      <c r="B469" s="315"/>
      <c r="C469" s="305"/>
      <c r="D469" s="291"/>
      <c r="E469" s="291"/>
      <c r="F469" s="291"/>
      <c r="G469" s="291"/>
      <c r="H469" s="291"/>
      <c r="I469" s="291"/>
      <c r="J469" s="291"/>
      <c r="K469" s="291"/>
      <c r="L469" s="291"/>
      <c r="M469" s="291"/>
      <c r="N469" s="772"/>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47">AA470</f>
        <v>0</v>
      </c>
      <c r="AB471" s="411">
        <f t="shared" si="147"/>
        <v>0</v>
      </c>
      <c r="AC471" s="411">
        <f t="shared" si="147"/>
        <v>0</v>
      </c>
      <c r="AD471" s="411">
        <f t="shared" si="147"/>
        <v>0</v>
      </c>
      <c r="AE471" s="411">
        <f t="shared" si="147"/>
        <v>0</v>
      </c>
      <c r="AF471" s="411">
        <f t="shared" si="147"/>
        <v>0</v>
      </c>
      <c r="AG471" s="411">
        <f t="shared" si="147"/>
        <v>0</v>
      </c>
      <c r="AH471" s="411">
        <f t="shared" si="147"/>
        <v>0</v>
      </c>
      <c r="AI471" s="411">
        <f t="shared" si="147"/>
        <v>0</v>
      </c>
      <c r="AJ471" s="411">
        <f t="shared" si="147"/>
        <v>0</v>
      </c>
      <c r="AK471" s="411">
        <f t="shared" si="147"/>
        <v>0</v>
      </c>
      <c r="AL471" s="411">
        <f t="shared" si="147"/>
        <v>0</v>
      </c>
      <c r="AM471" s="297"/>
    </row>
    <row r="472" spans="1:39" ht="15" outlineLevel="1">
      <c r="B472" s="315"/>
      <c r="C472" s="305"/>
      <c r="D472" s="291"/>
      <c r="E472" s="291"/>
      <c r="F472" s="291"/>
      <c r="G472" s="291"/>
      <c r="H472" s="291"/>
      <c r="I472" s="291"/>
      <c r="J472" s="291"/>
      <c r="K472" s="291"/>
      <c r="L472" s="291"/>
      <c r="M472" s="291"/>
      <c r="N472" s="76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c r="E473" s="295"/>
      <c r="F473" s="295"/>
      <c r="G473" s="295"/>
      <c r="H473" s="295"/>
      <c r="I473" s="295"/>
      <c r="J473" s="295"/>
      <c r="K473" s="295"/>
      <c r="L473" s="295"/>
      <c r="M473" s="295"/>
      <c r="N473" s="761"/>
      <c r="O473" s="295">
        <v>2936.1334999999999</v>
      </c>
      <c r="P473" s="295">
        <v>0</v>
      </c>
      <c r="Q473" s="295">
        <v>0</v>
      </c>
      <c r="R473" s="295">
        <v>0</v>
      </c>
      <c r="S473" s="295">
        <v>0</v>
      </c>
      <c r="T473" s="295">
        <v>0</v>
      </c>
      <c r="U473" s="295">
        <v>0</v>
      </c>
      <c r="V473" s="295">
        <v>0</v>
      </c>
      <c r="W473" s="295">
        <v>0</v>
      </c>
      <c r="X473" s="295">
        <v>0</v>
      </c>
      <c r="Y473" s="762"/>
      <c r="Z473" s="765"/>
      <c r="AA473" s="76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761"/>
      <c r="O474" s="295"/>
      <c r="P474" s="295"/>
      <c r="Q474" s="295"/>
      <c r="R474" s="295"/>
      <c r="S474" s="295"/>
      <c r="T474" s="295"/>
      <c r="U474" s="295"/>
      <c r="V474" s="295"/>
      <c r="W474" s="295"/>
      <c r="X474" s="295"/>
      <c r="Y474" s="764">
        <f>Y473</f>
        <v>0</v>
      </c>
      <c r="Z474" s="764">
        <f>Z473</f>
        <v>0</v>
      </c>
      <c r="AA474" s="764">
        <f t="shared" ref="AA474" si="148">AA473</f>
        <v>1</v>
      </c>
      <c r="AB474" s="411">
        <f t="shared" ref="AB474:AL474" si="149">AB473</f>
        <v>0</v>
      </c>
      <c r="AC474" s="411">
        <f t="shared" si="149"/>
        <v>0</v>
      </c>
      <c r="AD474" s="411">
        <f t="shared" si="149"/>
        <v>0</v>
      </c>
      <c r="AE474" s="411">
        <f t="shared" si="149"/>
        <v>0</v>
      </c>
      <c r="AF474" s="411">
        <f t="shared" si="149"/>
        <v>0</v>
      </c>
      <c r="AG474" s="411">
        <f t="shared" si="149"/>
        <v>0</v>
      </c>
      <c r="AH474" s="411">
        <f t="shared" si="149"/>
        <v>0</v>
      </c>
      <c r="AI474" s="411">
        <f t="shared" si="149"/>
        <v>0</v>
      </c>
      <c r="AJ474" s="411">
        <f t="shared" si="149"/>
        <v>0</v>
      </c>
      <c r="AK474" s="411">
        <f t="shared" si="149"/>
        <v>0</v>
      </c>
      <c r="AL474" s="411">
        <f t="shared" si="149"/>
        <v>0</v>
      </c>
      <c r="AM474" s="306"/>
    </row>
    <row r="475" spans="1:39" ht="15" outlineLevel="1">
      <c r="B475" s="315"/>
      <c r="C475" s="305"/>
      <c r="D475" s="291"/>
      <c r="E475" s="291"/>
      <c r="F475" s="291"/>
      <c r="G475" s="291"/>
      <c r="H475" s="291"/>
      <c r="I475" s="291"/>
      <c r="J475" s="291"/>
      <c r="K475" s="291"/>
      <c r="L475" s="291"/>
      <c r="M475" s="291"/>
      <c r="N475" s="76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8"/>
      <c r="B476" s="288" t="s">
        <v>14</v>
      </c>
      <c r="C476" s="289"/>
      <c r="D476" s="290"/>
      <c r="E476" s="290"/>
      <c r="F476" s="290"/>
      <c r="G476" s="290"/>
      <c r="H476" s="290"/>
      <c r="I476" s="290"/>
      <c r="J476" s="290"/>
      <c r="K476" s="290"/>
      <c r="L476" s="290"/>
      <c r="M476" s="290"/>
      <c r="N476" s="771"/>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v>283424.48670000001</v>
      </c>
      <c r="E477" s="295">
        <v>280021.51250000001</v>
      </c>
      <c r="F477" s="295">
        <v>248542.49369999999</v>
      </c>
      <c r="G477" s="295">
        <v>231994.3388</v>
      </c>
      <c r="H477" s="295">
        <v>216846.2323</v>
      </c>
      <c r="I477" s="295">
        <v>216846.2323</v>
      </c>
      <c r="J477" s="295">
        <v>216846.2323</v>
      </c>
      <c r="K477" s="295">
        <v>216846.2323</v>
      </c>
      <c r="L477" s="295">
        <v>100110.28260000001</v>
      </c>
      <c r="M477" s="295">
        <v>100110.28260000001</v>
      </c>
      <c r="N477" s="761"/>
      <c r="O477" s="295">
        <v>20.22772286</v>
      </c>
      <c r="P477" s="295">
        <v>20.0512938</v>
      </c>
      <c r="Q477" s="295">
        <v>18.409462789999999</v>
      </c>
      <c r="R477" s="295">
        <v>17.546531510000001</v>
      </c>
      <c r="S477" s="295">
        <v>16.756195600000002</v>
      </c>
      <c r="T477" s="295">
        <v>16.756195600000002</v>
      </c>
      <c r="U477" s="295">
        <v>16.756195600000002</v>
      </c>
      <c r="V477" s="295">
        <v>16.756195600000002</v>
      </c>
      <c r="W477" s="295">
        <v>10.66948779</v>
      </c>
      <c r="X477" s="295">
        <v>10.66948779</v>
      </c>
      <c r="Y477" s="767">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763"/>
      <c r="O478" s="295"/>
      <c r="P478" s="295"/>
      <c r="Q478" s="295"/>
      <c r="R478" s="295"/>
      <c r="S478" s="295"/>
      <c r="T478" s="295"/>
      <c r="U478" s="295"/>
      <c r="V478" s="295"/>
      <c r="W478" s="295"/>
      <c r="X478" s="295"/>
      <c r="Y478" s="764">
        <f>Y477</f>
        <v>1</v>
      </c>
      <c r="Z478" s="411">
        <f>Z477</f>
        <v>0</v>
      </c>
      <c r="AA478" s="411">
        <f t="shared" ref="AA478:AL478" si="150">AA477</f>
        <v>0</v>
      </c>
      <c r="AB478" s="411">
        <f t="shared" si="150"/>
        <v>0</v>
      </c>
      <c r="AC478" s="411">
        <f t="shared" si="150"/>
        <v>0</v>
      </c>
      <c r="AD478" s="411">
        <f t="shared" si="150"/>
        <v>0</v>
      </c>
      <c r="AE478" s="411">
        <f t="shared" si="150"/>
        <v>0</v>
      </c>
      <c r="AF478" s="411">
        <f t="shared" si="150"/>
        <v>0</v>
      </c>
      <c r="AG478" s="411">
        <f t="shared" si="150"/>
        <v>0</v>
      </c>
      <c r="AH478" s="411">
        <f t="shared" si="150"/>
        <v>0</v>
      </c>
      <c r="AI478" s="411">
        <f t="shared" si="150"/>
        <v>0</v>
      </c>
      <c r="AJ478" s="411">
        <f t="shared" si="150"/>
        <v>0</v>
      </c>
      <c r="AK478" s="411">
        <f t="shared" si="150"/>
        <v>0</v>
      </c>
      <c r="AL478" s="411">
        <f t="shared" si="150"/>
        <v>0</v>
      </c>
      <c r="AM478" s="297"/>
    </row>
    <row r="479" spans="1:39" ht="15" outlineLevel="1">
      <c r="B479" s="315"/>
      <c r="C479" s="305"/>
      <c r="D479" s="291"/>
      <c r="E479" s="291"/>
      <c r="F479" s="291"/>
      <c r="G479" s="291"/>
      <c r="H479" s="291"/>
      <c r="I479" s="291"/>
      <c r="J479" s="291"/>
      <c r="K479" s="291"/>
      <c r="L479" s="291"/>
      <c r="M479" s="291"/>
      <c r="N479" s="76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8"/>
      <c r="B480" s="288" t="s">
        <v>488</v>
      </c>
      <c r="C480" s="289"/>
      <c r="D480" s="290"/>
      <c r="E480" s="290"/>
      <c r="F480" s="290"/>
      <c r="G480" s="290"/>
      <c r="H480" s="290"/>
      <c r="I480" s="290"/>
      <c r="J480" s="290"/>
      <c r="K480" s="290"/>
      <c r="L480" s="290"/>
      <c r="M480" s="290"/>
      <c r="N480" s="771"/>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c r="E481" s="295"/>
      <c r="F481" s="295"/>
      <c r="G481" s="295"/>
      <c r="H481" s="295"/>
      <c r="I481" s="295"/>
      <c r="J481" s="295"/>
      <c r="K481" s="295"/>
      <c r="L481" s="295"/>
      <c r="M481" s="295"/>
      <c r="N481" s="76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7"/>
      <c r="B482" s="315" t="s">
        <v>259</v>
      </c>
      <c r="C482" s="291" t="s">
        <v>163</v>
      </c>
      <c r="D482" s="295"/>
      <c r="E482" s="295"/>
      <c r="F482" s="295"/>
      <c r="G482" s="295"/>
      <c r="H482" s="295"/>
      <c r="I482" s="295"/>
      <c r="J482" s="295"/>
      <c r="K482" s="295"/>
      <c r="L482" s="295"/>
      <c r="M482" s="295"/>
      <c r="N482" s="763"/>
      <c r="O482" s="295"/>
      <c r="P482" s="295"/>
      <c r="Q482" s="295"/>
      <c r="R482" s="295"/>
      <c r="S482" s="295"/>
      <c r="T482" s="295"/>
      <c r="U482" s="295"/>
      <c r="V482" s="295"/>
      <c r="W482" s="295"/>
      <c r="X482" s="295"/>
      <c r="Y482" s="411">
        <f>Y481</f>
        <v>0</v>
      </c>
      <c r="Z482" s="411">
        <f>Z481</f>
        <v>0</v>
      </c>
      <c r="AA482" s="411">
        <f t="shared" ref="AA482:AL482" si="151">AA481</f>
        <v>0</v>
      </c>
      <c r="AB482" s="411">
        <f t="shared" si="151"/>
        <v>0</v>
      </c>
      <c r="AC482" s="411">
        <f t="shared" si="151"/>
        <v>0</v>
      </c>
      <c r="AD482" s="411">
        <f t="shared" si="151"/>
        <v>0</v>
      </c>
      <c r="AE482" s="411">
        <f t="shared" si="151"/>
        <v>0</v>
      </c>
      <c r="AF482" s="411">
        <f t="shared" si="151"/>
        <v>0</v>
      </c>
      <c r="AG482" s="411">
        <f t="shared" si="151"/>
        <v>0</v>
      </c>
      <c r="AH482" s="411">
        <f t="shared" si="151"/>
        <v>0</v>
      </c>
      <c r="AI482" s="411">
        <f t="shared" si="151"/>
        <v>0</v>
      </c>
      <c r="AJ482" s="411">
        <f t="shared" si="151"/>
        <v>0</v>
      </c>
      <c r="AK482" s="411">
        <f t="shared" si="151"/>
        <v>0</v>
      </c>
      <c r="AL482" s="411">
        <f t="shared" si="151"/>
        <v>0</v>
      </c>
      <c r="AM482" s="297"/>
    </row>
    <row r="483" spans="1:39" s="283" customFormat="1" ht="15" outlineLevel="1">
      <c r="A483" s="507"/>
      <c r="B483" s="315"/>
      <c r="C483" s="305"/>
      <c r="D483" s="291"/>
      <c r="E483" s="291"/>
      <c r="F483" s="291"/>
      <c r="G483" s="291"/>
      <c r="H483" s="291"/>
      <c r="I483" s="291"/>
      <c r="J483" s="291"/>
      <c r="K483" s="291"/>
      <c r="L483" s="291"/>
      <c r="M483" s="291"/>
      <c r="N483" s="76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7"/>
      <c r="B485" s="315" t="s">
        <v>259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Z484</f>
        <v>0</v>
      </c>
      <c r="AA485" s="411">
        <f t="shared" ref="AA485:AL485" si="152">AA484</f>
        <v>0</v>
      </c>
      <c r="AB485" s="411">
        <f t="shared" si="152"/>
        <v>0</v>
      </c>
      <c r="AC485" s="411">
        <f t="shared" si="152"/>
        <v>0</v>
      </c>
      <c r="AD485" s="411">
        <f t="shared" si="152"/>
        <v>0</v>
      </c>
      <c r="AE485" s="411">
        <f t="shared" si="152"/>
        <v>0</v>
      </c>
      <c r="AF485" s="411">
        <f t="shared" si="152"/>
        <v>0</v>
      </c>
      <c r="AG485" s="411">
        <f t="shared" si="152"/>
        <v>0</v>
      </c>
      <c r="AH485" s="411">
        <f t="shared" si="152"/>
        <v>0</v>
      </c>
      <c r="AI485" s="411">
        <f t="shared" si="152"/>
        <v>0</v>
      </c>
      <c r="AJ485" s="411">
        <f t="shared" si="152"/>
        <v>0</v>
      </c>
      <c r="AK485" s="411">
        <f t="shared" si="152"/>
        <v>0</v>
      </c>
      <c r="AL485" s="411">
        <f t="shared" si="152"/>
        <v>0</v>
      </c>
      <c r="AM485" s="311"/>
    </row>
    <row r="486" spans="1:39" s="283" customFormat="1" ht="15" outlineLevel="1">
      <c r="A486" s="507"/>
      <c r="B486" s="314"/>
      <c r="C486" s="312"/>
      <c r="D486" s="291"/>
      <c r="E486" s="291"/>
      <c r="F486" s="291"/>
      <c r="G486" s="291"/>
      <c r="H486" s="291"/>
      <c r="I486" s="291"/>
      <c r="J486" s="291"/>
      <c r="K486" s="291"/>
      <c r="L486" s="291"/>
      <c r="M486" s="291"/>
      <c r="N486" s="76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8"/>
      <c r="B487" s="288" t="s">
        <v>15</v>
      </c>
      <c r="C487" s="320"/>
      <c r="D487" s="290"/>
      <c r="E487" s="289"/>
      <c r="F487" s="289"/>
      <c r="G487" s="289"/>
      <c r="H487" s="289"/>
      <c r="I487" s="289"/>
      <c r="J487" s="289"/>
      <c r="K487" s="289"/>
      <c r="L487" s="289"/>
      <c r="M487" s="289"/>
      <c r="N487" s="76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53">AA488</f>
        <v>0</v>
      </c>
      <c r="AB489" s="411">
        <f t="shared" si="153"/>
        <v>0</v>
      </c>
      <c r="AC489" s="411">
        <f t="shared" si="153"/>
        <v>0</v>
      </c>
      <c r="AD489" s="411">
        <f t="shared" si="153"/>
        <v>0</v>
      </c>
      <c r="AE489" s="411">
        <f t="shared" si="153"/>
        <v>0</v>
      </c>
      <c r="AF489" s="411">
        <f t="shared" si="153"/>
        <v>0</v>
      </c>
      <c r="AG489" s="411">
        <f t="shared" si="153"/>
        <v>0</v>
      </c>
      <c r="AH489" s="411">
        <f t="shared" si="153"/>
        <v>0</v>
      </c>
      <c r="AI489" s="411">
        <f t="shared" si="153"/>
        <v>0</v>
      </c>
      <c r="AJ489" s="411">
        <f t="shared" si="153"/>
        <v>0</v>
      </c>
      <c r="AK489" s="411">
        <f t="shared" si="153"/>
        <v>0</v>
      </c>
      <c r="AL489" s="411">
        <f t="shared" si="153"/>
        <v>0</v>
      </c>
      <c r="AM489" s="306"/>
    </row>
    <row r="490" spans="1:39" ht="15" outlineLevel="1">
      <c r="A490" s="510"/>
      <c r="B490" s="322"/>
      <c r="C490" s="291"/>
      <c r="D490" s="291"/>
      <c r="E490" s="291"/>
      <c r="F490" s="291"/>
      <c r="G490" s="291"/>
      <c r="H490" s="291"/>
      <c r="I490" s="291"/>
      <c r="J490" s="291"/>
      <c r="K490" s="291"/>
      <c r="L490" s="291"/>
      <c r="M490" s="291"/>
      <c r="N490" s="76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54">AA491</f>
        <v>0</v>
      </c>
      <c r="AB492" s="411">
        <f t="shared" si="154"/>
        <v>0</v>
      </c>
      <c r="AC492" s="411">
        <f t="shared" si="154"/>
        <v>0</v>
      </c>
      <c r="AD492" s="411">
        <f t="shared" si="154"/>
        <v>0</v>
      </c>
      <c r="AE492" s="411">
        <f t="shared" si="154"/>
        <v>0</v>
      </c>
      <c r="AF492" s="411">
        <f t="shared" si="154"/>
        <v>0</v>
      </c>
      <c r="AG492" s="411">
        <f t="shared" si="154"/>
        <v>0</v>
      </c>
      <c r="AH492" s="411">
        <f t="shared" si="154"/>
        <v>0</v>
      </c>
      <c r="AI492" s="411">
        <f t="shared" si="154"/>
        <v>0</v>
      </c>
      <c r="AJ492" s="411">
        <f t="shared" si="154"/>
        <v>0</v>
      </c>
      <c r="AK492" s="411">
        <f t="shared" si="154"/>
        <v>0</v>
      </c>
      <c r="AL492" s="411">
        <f t="shared" si="154"/>
        <v>0</v>
      </c>
      <c r="AM492" s="306"/>
    </row>
    <row r="493" spans="1:39" ht="15.75" outlineLevel="1">
      <c r="A493" s="510"/>
      <c r="B493" s="323"/>
      <c r="C493" s="300"/>
      <c r="D493" s="291"/>
      <c r="E493" s="291"/>
      <c r="F493" s="291"/>
      <c r="G493" s="291"/>
      <c r="H493" s="291"/>
      <c r="I493" s="291"/>
      <c r="J493" s="291"/>
      <c r="K493" s="291"/>
      <c r="L493" s="291"/>
      <c r="M493" s="291"/>
      <c r="N493" s="773"/>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55">AA494</f>
        <v>0</v>
      </c>
      <c r="AB495" s="411">
        <f t="shared" si="155"/>
        <v>0</v>
      </c>
      <c r="AC495" s="411">
        <f t="shared" si="155"/>
        <v>0</v>
      </c>
      <c r="AD495" s="411">
        <f t="shared" si="155"/>
        <v>0</v>
      </c>
      <c r="AE495" s="411">
        <f t="shared" si="155"/>
        <v>0</v>
      </c>
      <c r="AF495" s="411">
        <f t="shared" si="155"/>
        <v>0</v>
      </c>
      <c r="AG495" s="411">
        <f t="shared" si="155"/>
        <v>0</v>
      </c>
      <c r="AH495" s="411">
        <f t="shared" si="155"/>
        <v>0</v>
      </c>
      <c r="AI495" s="411">
        <f t="shared" si="155"/>
        <v>0</v>
      </c>
      <c r="AJ495" s="411">
        <f t="shared" si="155"/>
        <v>0</v>
      </c>
      <c r="AK495" s="411">
        <f t="shared" si="155"/>
        <v>0</v>
      </c>
      <c r="AL495" s="411">
        <f t="shared" si="155"/>
        <v>0</v>
      </c>
      <c r="AM495" s="297"/>
    </row>
    <row r="496" spans="1:39" ht="15" outlineLevel="1">
      <c r="A496" s="510"/>
      <c r="B496" s="322"/>
      <c r="C496" s="291"/>
      <c r="D496" s="291"/>
      <c r="E496" s="291"/>
      <c r="F496" s="291"/>
      <c r="G496" s="291"/>
      <c r="H496" s="291"/>
      <c r="I496" s="291"/>
      <c r="J496" s="291"/>
      <c r="K496" s="291"/>
      <c r="L496" s="291"/>
      <c r="M496" s="291"/>
      <c r="N496" s="76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56">Z497</f>
        <v>0</v>
      </c>
      <c r="AA498" s="411">
        <f t="shared" si="156"/>
        <v>0</v>
      </c>
      <c r="AB498" s="411">
        <f t="shared" si="156"/>
        <v>0</v>
      </c>
      <c r="AC498" s="411">
        <f t="shared" si="156"/>
        <v>0</v>
      </c>
      <c r="AD498" s="411">
        <f t="shared" si="156"/>
        <v>0</v>
      </c>
      <c r="AE498" s="411">
        <f t="shared" si="156"/>
        <v>0</v>
      </c>
      <c r="AF498" s="411">
        <f t="shared" si="156"/>
        <v>0</v>
      </c>
      <c r="AG498" s="411">
        <f t="shared" si="156"/>
        <v>0</v>
      </c>
      <c r="AH498" s="411">
        <f t="shared" si="156"/>
        <v>0</v>
      </c>
      <c r="AI498" s="411">
        <f t="shared" si="156"/>
        <v>0</v>
      </c>
      <c r="AJ498" s="411">
        <f t="shared" si="156"/>
        <v>0</v>
      </c>
      <c r="AK498" s="411">
        <f t="shared" si="156"/>
        <v>0</v>
      </c>
      <c r="AL498" s="411">
        <f t="shared" si="156"/>
        <v>0</v>
      </c>
      <c r="AM498" s="297"/>
    </row>
    <row r="499" spans="1:39" ht="15" outlineLevel="1">
      <c r="B499" s="324"/>
      <c r="C499" s="291"/>
      <c r="D499" s="291"/>
      <c r="E499" s="291"/>
      <c r="F499" s="291"/>
      <c r="G499" s="291"/>
      <c r="H499" s="291"/>
      <c r="I499" s="291"/>
      <c r="J499" s="291"/>
      <c r="K499" s="291"/>
      <c r="L499" s="291"/>
      <c r="M499" s="291"/>
      <c r="N499" s="76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7"/>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57">Z500</f>
        <v>0</v>
      </c>
      <c r="AA501" s="411">
        <f t="shared" si="157"/>
        <v>0</v>
      </c>
      <c r="AB501" s="411">
        <f t="shared" si="157"/>
        <v>0</v>
      </c>
      <c r="AC501" s="411">
        <f t="shared" si="157"/>
        <v>0</v>
      </c>
      <c r="AD501" s="411">
        <f t="shared" si="157"/>
        <v>0</v>
      </c>
      <c r="AE501" s="411">
        <f t="shared" si="157"/>
        <v>0</v>
      </c>
      <c r="AF501" s="411">
        <f t="shared" si="157"/>
        <v>0</v>
      </c>
      <c r="AG501" s="411">
        <f t="shared" si="157"/>
        <v>0</v>
      </c>
      <c r="AH501" s="411">
        <f t="shared" si="157"/>
        <v>0</v>
      </c>
      <c r="AI501" s="411">
        <f t="shared" si="157"/>
        <v>0</v>
      </c>
      <c r="AJ501" s="411">
        <f t="shared" si="157"/>
        <v>0</v>
      </c>
      <c r="AK501" s="411">
        <f t="shared" si="157"/>
        <v>0</v>
      </c>
      <c r="AL501" s="411">
        <f t="shared" si="157"/>
        <v>0</v>
      </c>
      <c r="AM501" s="297"/>
    </row>
    <row r="502" spans="1:39" s="283" customFormat="1" ht="15" outlineLevel="1">
      <c r="A502" s="507"/>
      <c r="B502" s="324"/>
      <c r="C502" s="291"/>
      <c r="D502" s="291"/>
      <c r="E502" s="291"/>
      <c r="F502" s="291"/>
      <c r="G502" s="291"/>
      <c r="H502" s="291"/>
      <c r="I502" s="291"/>
      <c r="J502" s="291"/>
      <c r="K502" s="291"/>
      <c r="L502" s="291"/>
      <c r="M502" s="291"/>
      <c r="N502" s="76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7"/>
      <c r="B503" s="288" t="s">
        <v>490</v>
      </c>
      <c r="C503" s="291"/>
      <c r="D503" s="291"/>
      <c r="E503" s="291"/>
      <c r="F503" s="291"/>
      <c r="G503" s="291"/>
      <c r="H503" s="291"/>
      <c r="I503" s="291"/>
      <c r="J503" s="291"/>
      <c r="K503" s="291"/>
      <c r="L503" s="291"/>
      <c r="M503" s="291"/>
      <c r="N503" s="76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491</v>
      </c>
      <c r="C504" s="291" t="s">
        <v>25</v>
      </c>
      <c r="D504" s="295">
        <v>492720.74</v>
      </c>
      <c r="E504" s="295">
        <v>492720.74</v>
      </c>
      <c r="F504" s="295">
        <v>492720.74</v>
      </c>
      <c r="G504" s="295">
        <v>492720.74</v>
      </c>
      <c r="H504" s="295">
        <v>492720.74</v>
      </c>
      <c r="I504" s="295">
        <v>492720.74</v>
      </c>
      <c r="J504" s="295">
        <v>492720.74</v>
      </c>
      <c r="K504" s="295">
        <v>492720.74</v>
      </c>
      <c r="L504" s="295">
        <v>492720.74</v>
      </c>
      <c r="M504" s="295">
        <v>492720.74</v>
      </c>
      <c r="N504" s="295">
        <v>0</v>
      </c>
      <c r="O504" s="295">
        <v>0</v>
      </c>
      <c r="P504" s="295">
        <v>0</v>
      </c>
      <c r="Q504" s="295">
        <v>0</v>
      </c>
      <c r="R504" s="295">
        <v>0</v>
      </c>
      <c r="S504" s="295">
        <v>0</v>
      </c>
      <c r="T504" s="295">
        <v>0</v>
      </c>
      <c r="U504" s="295">
        <v>0</v>
      </c>
      <c r="V504" s="295">
        <v>0</v>
      </c>
      <c r="W504" s="295">
        <v>0</v>
      </c>
      <c r="X504" s="295">
        <v>0</v>
      </c>
      <c r="Y504" s="762"/>
      <c r="Z504" s="762"/>
      <c r="AA504" s="762">
        <v>1</v>
      </c>
      <c r="AB504" s="410"/>
      <c r="AC504" s="410"/>
      <c r="AD504" s="410"/>
      <c r="AE504" s="410"/>
      <c r="AF504" s="410"/>
      <c r="AG504" s="410"/>
      <c r="AH504" s="410"/>
      <c r="AI504" s="410"/>
      <c r="AJ504" s="410"/>
      <c r="AK504" s="410"/>
      <c r="AL504" s="410"/>
      <c r="AM504" s="296">
        <f>SUM(Y504:AL504)</f>
        <v>1</v>
      </c>
    </row>
    <row r="505" spans="1:39" s="283" customFormat="1" ht="15" outlineLevel="1">
      <c r="A505" s="507"/>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64">
        <f>Y504</f>
        <v>0</v>
      </c>
      <c r="Z505" s="764">
        <f t="shared" ref="Z505:AA505" si="158">Z504</f>
        <v>0</v>
      </c>
      <c r="AA505" s="764">
        <f t="shared" si="158"/>
        <v>1</v>
      </c>
      <c r="AB505" s="411">
        <f t="shared" ref="AB505:AL505" si="159">AB504</f>
        <v>0</v>
      </c>
      <c r="AC505" s="411">
        <f t="shared" si="159"/>
        <v>0</v>
      </c>
      <c r="AD505" s="411">
        <f t="shared" si="159"/>
        <v>0</v>
      </c>
      <c r="AE505" s="411">
        <f t="shared" si="159"/>
        <v>0</v>
      </c>
      <c r="AF505" s="411">
        <f t="shared" si="159"/>
        <v>0</v>
      </c>
      <c r="AG505" s="411">
        <f t="shared" si="159"/>
        <v>0</v>
      </c>
      <c r="AH505" s="411">
        <f t="shared" si="159"/>
        <v>0</v>
      </c>
      <c r="AI505" s="411">
        <f t="shared" si="159"/>
        <v>0</v>
      </c>
      <c r="AJ505" s="411">
        <f t="shared" si="159"/>
        <v>0</v>
      </c>
      <c r="AK505" s="411">
        <f t="shared" si="159"/>
        <v>0</v>
      </c>
      <c r="AL505" s="411">
        <f t="shared" si="159"/>
        <v>0</v>
      </c>
      <c r="AM505" s="297"/>
    </row>
    <row r="506" spans="1:39" s="283" customFormat="1" ht="15" outlineLevel="1">
      <c r="A506" s="507"/>
      <c r="B506" s="324"/>
      <c r="C506" s="291"/>
      <c r="D506" s="291"/>
      <c r="E506" s="291"/>
      <c r="F506" s="291"/>
      <c r="G506" s="291"/>
      <c r="H506" s="291"/>
      <c r="I506" s="291"/>
      <c r="J506" s="291"/>
      <c r="K506" s="291"/>
      <c r="L506" s="291"/>
      <c r="M506" s="291"/>
      <c r="N506" s="76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492</v>
      </c>
      <c r="C507" s="291" t="s">
        <v>25</v>
      </c>
      <c r="D507" s="295"/>
      <c r="E507" s="295"/>
      <c r="F507" s="295"/>
      <c r="G507" s="295"/>
      <c r="H507" s="295"/>
      <c r="I507" s="295"/>
      <c r="J507" s="295"/>
      <c r="K507" s="295"/>
      <c r="L507" s="295"/>
      <c r="M507" s="295"/>
      <c r="N507" s="295">
        <v>0</v>
      </c>
      <c r="O507" s="295">
        <v>904.30317530000002</v>
      </c>
      <c r="P507" s="295">
        <v>0</v>
      </c>
      <c r="Q507" s="295">
        <v>0</v>
      </c>
      <c r="R507" s="295">
        <v>0</v>
      </c>
      <c r="S507" s="295">
        <v>0</v>
      </c>
      <c r="T507" s="295">
        <v>0</v>
      </c>
      <c r="U507" s="295">
        <v>0</v>
      </c>
      <c r="V507" s="295">
        <v>0</v>
      </c>
      <c r="W507" s="295">
        <v>0</v>
      </c>
      <c r="X507" s="295">
        <v>0</v>
      </c>
      <c r="Y507" s="762">
        <v>1</v>
      </c>
      <c r="Z507" s="410"/>
      <c r="AA507" s="410"/>
      <c r="AB507" s="410"/>
      <c r="AC507" s="410"/>
      <c r="AD507" s="410"/>
      <c r="AE507" s="410"/>
      <c r="AF507" s="410"/>
      <c r="AG507" s="410"/>
      <c r="AH507" s="410"/>
      <c r="AI507" s="410"/>
      <c r="AJ507" s="410"/>
      <c r="AK507" s="410"/>
      <c r="AL507" s="410"/>
      <c r="AM507" s="296">
        <f>SUM(Y507:AL507)</f>
        <v>1</v>
      </c>
    </row>
    <row r="508" spans="1:39" s="283" customFormat="1" ht="15" outlineLevel="1">
      <c r="A508" s="507"/>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64">
        <f>Y507</f>
        <v>1</v>
      </c>
      <c r="Z508" s="411">
        <f t="shared" ref="Z508:AL508" si="160">Z507</f>
        <v>0</v>
      </c>
      <c r="AA508" s="411">
        <f t="shared" si="160"/>
        <v>0</v>
      </c>
      <c r="AB508" s="411">
        <f t="shared" si="160"/>
        <v>0</v>
      </c>
      <c r="AC508" s="411">
        <f t="shared" si="160"/>
        <v>0</v>
      </c>
      <c r="AD508" s="411">
        <f t="shared" si="160"/>
        <v>0</v>
      </c>
      <c r="AE508" s="411">
        <f t="shared" si="160"/>
        <v>0</v>
      </c>
      <c r="AF508" s="411">
        <f t="shared" si="160"/>
        <v>0</v>
      </c>
      <c r="AG508" s="411">
        <f t="shared" si="160"/>
        <v>0</v>
      </c>
      <c r="AH508" s="411">
        <f t="shared" si="160"/>
        <v>0</v>
      </c>
      <c r="AI508" s="411">
        <f t="shared" si="160"/>
        <v>0</v>
      </c>
      <c r="AJ508" s="411">
        <f t="shared" si="160"/>
        <v>0</v>
      </c>
      <c r="AK508" s="411">
        <f t="shared" si="160"/>
        <v>0</v>
      </c>
      <c r="AL508" s="411">
        <f t="shared" si="160"/>
        <v>0</v>
      </c>
      <c r="AM508" s="297"/>
    </row>
    <row r="509" spans="1:39" s="283" customFormat="1" ht="15" outlineLevel="1">
      <c r="A509" s="507"/>
      <c r="B509" s="324"/>
      <c r="C509" s="291"/>
      <c r="D509" s="291"/>
      <c r="E509" s="291"/>
      <c r="F509" s="291"/>
      <c r="G509" s="291"/>
      <c r="H509" s="291"/>
      <c r="I509" s="291"/>
      <c r="J509" s="291"/>
      <c r="K509" s="291"/>
      <c r="L509" s="291"/>
      <c r="M509" s="291"/>
      <c r="N509" s="76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7"/>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61">Z510</f>
        <v>0</v>
      </c>
      <c r="AA511" s="411">
        <f t="shared" si="161"/>
        <v>0</v>
      </c>
      <c r="AB511" s="411">
        <f t="shared" si="161"/>
        <v>0</v>
      </c>
      <c r="AC511" s="411">
        <f t="shared" si="161"/>
        <v>0</v>
      </c>
      <c r="AD511" s="411">
        <f t="shared" si="161"/>
        <v>0</v>
      </c>
      <c r="AE511" s="411">
        <f t="shared" si="161"/>
        <v>0</v>
      </c>
      <c r="AF511" s="411">
        <f t="shared" si="161"/>
        <v>0</v>
      </c>
      <c r="AG511" s="411">
        <f t="shared" si="161"/>
        <v>0</v>
      </c>
      <c r="AH511" s="411">
        <f t="shared" si="161"/>
        <v>0</v>
      </c>
      <c r="AI511" s="411">
        <f t="shared" si="161"/>
        <v>0</v>
      </c>
      <c r="AJ511" s="411">
        <f t="shared" si="161"/>
        <v>0</v>
      </c>
      <c r="AK511" s="411">
        <f t="shared" si="161"/>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9154999.7034974843</v>
      </c>
      <c r="E513" s="329"/>
      <c r="F513" s="329"/>
      <c r="G513" s="329"/>
      <c r="H513" s="329"/>
      <c r="I513" s="329"/>
      <c r="J513" s="329"/>
      <c r="K513" s="329"/>
      <c r="L513" s="329"/>
      <c r="M513" s="329"/>
      <c r="N513" s="329"/>
      <c r="O513" s="329">
        <f>SUM(O408:O511)</f>
        <v>6069.0298047791875</v>
      </c>
      <c r="P513" s="329"/>
      <c r="Q513" s="329"/>
      <c r="R513" s="329"/>
      <c r="S513" s="329"/>
      <c r="T513" s="329"/>
      <c r="U513" s="329"/>
      <c r="V513" s="329"/>
      <c r="W513" s="329"/>
      <c r="X513" s="329"/>
      <c r="Y513" s="329">
        <f>IF(Y407="kWh",SUMPRODUCT(D408:D511,Y408:Y511))</f>
        <v>3516855.0416974854</v>
      </c>
      <c r="Z513" s="329">
        <f>IF(Z407="kWh",SUMPRODUCT(D408:D511,Z408:Z511))</f>
        <v>1039456.6541361997</v>
      </c>
      <c r="AA513" s="329">
        <f>IF(AA407="kW",SUMPRODUCT(N408:N511,O408:O511,AA408:AA511),SUMPRODUCT(D408:D511,AA408:AA511))</f>
        <v>8261.7401266530451</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62">Z137*Z516</f>
        <v>0</v>
      </c>
      <c r="AA517" s="378">
        <f t="shared" si="162"/>
        <v>0</v>
      </c>
      <c r="AB517" s="378">
        <f t="shared" si="162"/>
        <v>0</v>
      </c>
      <c r="AC517" s="378">
        <f t="shared" si="162"/>
        <v>0</v>
      </c>
      <c r="AD517" s="378">
        <f t="shared" si="162"/>
        <v>0</v>
      </c>
      <c r="AE517" s="378">
        <f t="shared" si="162"/>
        <v>0</v>
      </c>
      <c r="AF517" s="378">
        <f t="shared" si="162"/>
        <v>0</v>
      </c>
      <c r="AG517" s="378">
        <f t="shared" si="162"/>
        <v>0</v>
      </c>
      <c r="AH517" s="378">
        <f t="shared" si="162"/>
        <v>0</v>
      </c>
      <c r="AI517" s="378">
        <f t="shared" si="162"/>
        <v>0</v>
      </c>
      <c r="AJ517" s="378">
        <f t="shared" si="162"/>
        <v>0</v>
      </c>
      <c r="AK517" s="378">
        <f t="shared" si="162"/>
        <v>0</v>
      </c>
      <c r="AL517" s="378">
        <f t="shared" si="162"/>
        <v>0</v>
      </c>
      <c r="AM517" s="627">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63">Z266*Z516</f>
        <v>0</v>
      </c>
      <c r="AA518" s="378">
        <f t="shared" si="163"/>
        <v>0</v>
      </c>
      <c r="AB518" s="378">
        <f t="shared" si="163"/>
        <v>0</v>
      </c>
      <c r="AC518" s="378">
        <f t="shared" si="163"/>
        <v>0</v>
      </c>
      <c r="AD518" s="378">
        <f t="shared" si="163"/>
        <v>0</v>
      </c>
      <c r="AE518" s="378">
        <f t="shared" si="163"/>
        <v>0</v>
      </c>
      <c r="AF518" s="378">
        <f t="shared" si="163"/>
        <v>0</v>
      </c>
      <c r="AG518" s="378">
        <f t="shared" si="163"/>
        <v>0</v>
      </c>
      <c r="AH518" s="378">
        <f t="shared" si="163"/>
        <v>0</v>
      </c>
      <c r="AI518" s="378">
        <f t="shared" si="163"/>
        <v>0</v>
      </c>
      <c r="AJ518" s="378">
        <f t="shared" si="163"/>
        <v>0</v>
      </c>
      <c r="AK518" s="378">
        <f t="shared" si="163"/>
        <v>0</v>
      </c>
      <c r="AL518" s="378">
        <f t="shared" si="163"/>
        <v>0</v>
      </c>
      <c r="AM518" s="627">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64">Z395*Z516</f>
        <v>0</v>
      </c>
      <c r="AA519" s="378">
        <f t="shared" si="164"/>
        <v>0</v>
      </c>
      <c r="AB519" s="378">
        <f t="shared" si="164"/>
        <v>0</v>
      </c>
      <c r="AC519" s="378">
        <f t="shared" si="164"/>
        <v>0</v>
      </c>
      <c r="AD519" s="378">
        <f t="shared" si="164"/>
        <v>0</v>
      </c>
      <c r="AE519" s="378">
        <f t="shared" si="164"/>
        <v>0</v>
      </c>
      <c r="AF519" s="378">
        <f t="shared" si="164"/>
        <v>0</v>
      </c>
      <c r="AG519" s="378">
        <f t="shared" si="164"/>
        <v>0</v>
      </c>
      <c r="AH519" s="378">
        <f t="shared" si="164"/>
        <v>0</v>
      </c>
      <c r="AI519" s="378">
        <f t="shared" si="164"/>
        <v>0</v>
      </c>
      <c r="AJ519" s="378">
        <f t="shared" si="164"/>
        <v>0</v>
      </c>
      <c r="AK519" s="378">
        <f t="shared" si="164"/>
        <v>0</v>
      </c>
      <c r="AL519" s="378">
        <f t="shared" si="164"/>
        <v>0</v>
      </c>
      <c r="AM519" s="627">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65">Z513*Z516</f>
        <v>0</v>
      </c>
      <c r="AA520" s="378">
        <f t="shared" si="165"/>
        <v>0</v>
      </c>
      <c r="AB520" s="378">
        <f t="shared" si="165"/>
        <v>0</v>
      </c>
      <c r="AC520" s="378">
        <f t="shared" si="165"/>
        <v>0</v>
      </c>
      <c r="AD520" s="378">
        <f t="shared" si="165"/>
        <v>0</v>
      </c>
      <c r="AE520" s="378">
        <f t="shared" si="165"/>
        <v>0</v>
      </c>
      <c r="AF520" s="378">
        <f t="shared" si="165"/>
        <v>0</v>
      </c>
      <c r="AG520" s="378">
        <f t="shared" si="165"/>
        <v>0</v>
      </c>
      <c r="AH520" s="378">
        <f t="shared" si="165"/>
        <v>0</v>
      </c>
      <c r="AI520" s="378">
        <f>AI513*AI516</f>
        <v>0</v>
      </c>
      <c r="AJ520" s="378">
        <f t="shared" si="165"/>
        <v>0</v>
      </c>
      <c r="AK520" s="378">
        <f t="shared" si="165"/>
        <v>0</v>
      </c>
      <c r="AL520" s="378">
        <f>AL513*AL516</f>
        <v>0</v>
      </c>
      <c r="AM520" s="627">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66">SUM(Z517:Z520)</f>
        <v>0</v>
      </c>
      <c r="AA521" s="346">
        <f t="shared" si="166"/>
        <v>0</v>
      </c>
      <c r="AB521" s="346">
        <f t="shared" si="166"/>
        <v>0</v>
      </c>
      <c r="AC521" s="346">
        <f t="shared" si="166"/>
        <v>0</v>
      </c>
      <c r="AD521" s="346">
        <f t="shared" si="166"/>
        <v>0</v>
      </c>
      <c r="AE521" s="346">
        <f t="shared" si="166"/>
        <v>0</v>
      </c>
      <c r="AF521" s="346">
        <f t="shared" si="166"/>
        <v>0</v>
      </c>
      <c r="AG521" s="346">
        <f t="shared" si="166"/>
        <v>0</v>
      </c>
      <c r="AH521" s="346">
        <f t="shared" si="166"/>
        <v>0</v>
      </c>
      <c r="AI521" s="346">
        <f t="shared" si="166"/>
        <v>0</v>
      </c>
      <c r="AJ521" s="346">
        <f t="shared" si="166"/>
        <v>0</v>
      </c>
      <c r="AK521" s="346">
        <f t="shared" si="166"/>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67">Z514*Z516</f>
        <v>0</v>
      </c>
      <c r="AA522" s="347">
        <f>AA514*AA516</f>
        <v>0</v>
      </c>
      <c r="AB522" s="347">
        <f t="shared" si="167"/>
        <v>0</v>
      </c>
      <c r="AC522" s="347">
        <f t="shared" si="167"/>
        <v>0</v>
      </c>
      <c r="AD522" s="347">
        <f>AD514*AD516</f>
        <v>0</v>
      </c>
      <c r="AE522" s="347">
        <f t="shared" si="167"/>
        <v>0</v>
      </c>
      <c r="AF522" s="347">
        <f t="shared" si="167"/>
        <v>0</v>
      </c>
      <c r="AG522" s="347">
        <f t="shared" si="167"/>
        <v>0</v>
      </c>
      <c r="AH522" s="347">
        <f t="shared" si="167"/>
        <v>0</v>
      </c>
      <c r="AI522" s="347">
        <f t="shared" si="167"/>
        <v>0</v>
      </c>
      <c r="AJ522" s="347">
        <f t="shared" si="167"/>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3261863.7045974857</v>
      </c>
      <c r="Z526" s="291">
        <f>SUMPRODUCT(E408:E511,Z408:Z511)</f>
        <v>1033951.4794044439</v>
      </c>
      <c r="AA526" s="291">
        <f>IF(AA407="kW",SUMPRODUCT(N408:N511,P408:P511,AA408:AA511),SUMPRODUCT(E408:E511,AA408:AA511))</f>
        <v>8171.8416125930025</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3099886.9253974855</v>
      </c>
      <c r="Z527" s="291">
        <f>SUMPRODUCT(F408:F511,Z408:Z511)</f>
        <v>1027580.5618044438</v>
      </c>
      <c r="AA527" s="291">
        <f>IF(AA407="kW",SUMPRODUCT(N408:N511,Q408:Q511,AA408:AA511),SUMPRODUCT(F408:F511,AA408:AA511))</f>
        <v>8171.8416125930025</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3083234.3624508856</v>
      </c>
      <c r="Z528" s="291">
        <f>SUMPRODUCT(G408:G511,Z408:Z511)</f>
        <v>985173.53073819273</v>
      </c>
      <c r="AA528" s="291">
        <f>IF(AA407="kW",SUMPRODUCT(N408:N511,R408:R511,AA408:AA511),SUMPRODUCT(G408:G511,AA408:AA511))</f>
        <v>7965.8757909610367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2990840.4381298828</v>
      </c>
      <c r="Z529" s="291">
        <f>SUMPRODUCT(H408:H511,Z408:Z511)</f>
        <v>985173.53073819273</v>
      </c>
      <c r="AA529" s="291">
        <f>IF(AA407="kW",SUMPRODUCT(N408:N511,S408:S511,AA408:AA511),SUMPRODUCT(H408:H511,AA408:AA511))</f>
        <v>7324.2631262410368</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2923022.2067879997</v>
      </c>
      <c r="Z530" s="291">
        <f>SUMPRODUCT(I408:I511,Z408:Z511)</f>
        <v>985173.53073819273</v>
      </c>
      <c r="AA530" s="291">
        <f>IF(AA407="kW",SUMPRODUCT(N408:N511,T408:T511,AA408:AA511),SUMPRODUCT(I408:I511,AA408:AA511))</f>
        <v>7324.2631262410368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2923022.2067879997</v>
      </c>
      <c r="Z531" s="326">
        <f>SUMPRODUCT(J408:J511,Z408:Z511)</f>
        <v>955349.71839653992</v>
      </c>
      <c r="AA531" s="326">
        <f>IF(AA407="kW",SUMPRODUCT(N408:N511,U408:U511,AA408:AA511),SUMPRODUCT(J408:J511,AA408:AA511))</f>
        <v>7104.0634858380135</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3"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23" header="0.15748031496063" footer="0.15748031496063"/>
  <pageSetup paperSize="17" scale="37" fitToHeight="0" orientation="landscape" cellComments="asDisplayed" r:id="rId1"/>
  <headerFooter>
    <oddHeader>&amp;L&amp;G</oddHeader>
  </headerFooter>
  <rowBreaks count="2" manualBreakCount="2">
    <brk id="274" max="38" man="1"/>
    <brk id="402"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43"/>
  <sheetViews>
    <sheetView view="pageBreakPreview" topLeftCell="A698" zoomScale="55" zoomScaleNormal="90" zoomScaleSheetLayoutView="55" workbookViewId="0">
      <pane xSplit="2" topLeftCell="C1" activePane="topRight" state="frozen"/>
      <selection pane="topRight" activeCell="R589" sqref="R589"/>
    </sheetView>
  </sheetViews>
  <sheetFormatPr defaultColWidth="9.140625" defaultRowHeight="15" outlineLevelRow="1" outlineLevelCol="1"/>
  <cols>
    <col min="1" max="1" width="4.42578125" style="520" customWidth="1"/>
    <col min="2" max="2" width="44.140625" style="427" customWidth="1"/>
    <col min="3" max="3" width="13.42578125" style="427" customWidth="1"/>
    <col min="4" max="4" width="17" style="427" customWidth="1"/>
    <col min="5" max="6" width="14" style="427" bestFit="1" customWidth="1" outlineLevel="1"/>
    <col min="7" max="12" width="11.28515625" style="427" bestFit="1" customWidth="1" outlineLevel="1"/>
    <col min="13" max="13" width="14" style="427" bestFit="1" customWidth="1" outlineLevel="1"/>
    <col min="14" max="14" width="13.42578125" style="427" customWidth="1" outlineLevel="1"/>
    <col min="15" max="15" width="15.7109375" style="427" customWidth="1"/>
    <col min="16" max="24" width="9.140625" style="427" customWidth="1" outlineLevel="1"/>
    <col min="25" max="25" width="16.42578125" style="427" customWidth="1"/>
    <col min="26" max="26" width="15" style="427" customWidth="1"/>
    <col min="27" max="27" width="16.42578125" style="427" bestFit="1" customWidth="1"/>
    <col min="28" max="28" width="17.7109375" style="427" customWidth="1"/>
    <col min="29" max="29" width="19.7109375" style="427" customWidth="1"/>
    <col min="30" max="30" width="18.7109375" style="427" customWidth="1"/>
    <col min="31" max="35" width="14.85546875" style="427" customWidth="1"/>
    <col min="36" max="38" width="17.28515625" style="427" customWidth="1"/>
    <col min="39" max="39" width="14.42578125" style="427" customWidth="1"/>
    <col min="40" max="40" width="11.7109375" style="427" customWidth="1"/>
    <col min="41" max="16384" width="9.140625" style="427"/>
  </cols>
  <sheetData>
    <row r="13" spans="2:39" ht="15.75" thickBot="1"/>
    <row r="14" spans="2:39" ht="26.25" customHeight="1" thickBot="1">
      <c r="B14" s="852" t="s">
        <v>171</v>
      </c>
      <c r="C14" s="257" t="s">
        <v>175</v>
      </c>
      <c r="D14" s="504"/>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52"/>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52"/>
      <c r="C16" s="849" t="s">
        <v>551</v>
      </c>
      <c r="D16" s="85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52" t="s">
        <v>505</v>
      </c>
      <c r="C18" s="853" t="s">
        <v>687</v>
      </c>
      <c r="D18" s="853"/>
      <c r="E18" s="853"/>
      <c r="F18" s="853"/>
      <c r="G18" s="853"/>
      <c r="H18" s="853"/>
      <c r="I18" s="853"/>
      <c r="J18" s="853"/>
      <c r="K18" s="853"/>
      <c r="L18" s="853"/>
      <c r="M18" s="853"/>
      <c r="N18" s="853"/>
      <c r="O18" s="853"/>
      <c r="P18" s="853"/>
      <c r="Q18" s="853"/>
      <c r="R18" s="853"/>
      <c r="S18" s="853"/>
      <c r="T18" s="853"/>
      <c r="U18" s="853"/>
      <c r="V18" s="853"/>
      <c r="W18" s="853"/>
      <c r="X18" s="853"/>
      <c r="Y18" s="604"/>
      <c r="Z18" s="604"/>
      <c r="AA18" s="604"/>
      <c r="AB18" s="604"/>
      <c r="AC18" s="604"/>
      <c r="AD18" s="604"/>
      <c r="AE18" s="270"/>
      <c r="AF18" s="265"/>
      <c r="AG18" s="265"/>
      <c r="AH18" s="265"/>
      <c r="AI18" s="265"/>
      <c r="AJ18" s="265"/>
      <c r="AK18" s="265"/>
      <c r="AL18" s="265"/>
      <c r="AM18" s="265"/>
    </row>
    <row r="19" spans="2:39" ht="45.75" customHeight="1">
      <c r="B19" s="852"/>
      <c r="C19" s="853" t="s">
        <v>568</v>
      </c>
      <c r="D19" s="853"/>
      <c r="E19" s="853"/>
      <c r="F19" s="853"/>
      <c r="G19" s="853"/>
      <c r="H19" s="853"/>
      <c r="I19" s="853"/>
      <c r="J19" s="853"/>
      <c r="K19" s="853"/>
      <c r="L19" s="853"/>
      <c r="M19" s="853"/>
      <c r="N19" s="853"/>
      <c r="O19" s="853"/>
      <c r="P19" s="853"/>
      <c r="Q19" s="853"/>
      <c r="R19" s="853"/>
      <c r="S19" s="853"/>
      <c r="T19" s="853"/>
      <c r="U19" s="853"/>
      <c r="V19" s="853"/>
      <c r="W19" s="853"/>
      <c r="X19" s="853"/>
      <c r="Y19" s="604"/>
      <c r="Z19" s="604"/>
      <c r="AA19" s="604"/>
      <c r="AB19" s="604"/>
      <c r="AC19" s="604"/>
      <c r="AD19" s="604"/>
      <c r="AE19" s="270"/>
      <c r="AF19" s="265"/>
      <c r="AG19" s="265"/>
      <c r="AH19" s="265"/>
      <c r="AI19" s="265"/>
      <c r="AJ19" s="265"/>
      <c r="AK19" s="265"/>
      <c r="AL19" s="265"/>
      <c r="AM19" s="265"/>
    </row>
    <row r="20" spans="2:39" ht="62.25" customHeight="1">
      <c r="B20" s="273"/>
      <c r="C20" s="853" t="s">
        <v>566</v>
      </c>
      <c r="D20" s="853"/>
      <c r="E20" s="853"/>
      <c r="F20" s="853"/>
      <c r="G20" s="853"/>
      <c r="H20" s="853"/>
      <c r="I20" s="853"/>
      <c r="J20" s="853"/>
      <c r="K20" s="853"/>
      <c r="L20" s="853"/>
      <c r="M20" s="853"/>
      <c r="N20" s="853"/>
      <c r="O20" s="853"/>
      <c r="P20" s="853"/>
      <c r="Q20" s="853"/>
      <c r="R20" s="853"/>
      <c r="S20" s="853"/>
      <c r="T20" s="853"/>
      <c r="U20" s="853"/>
      <c r="V20" s="853"/>
      <c r="W20" s="853"/>
      <c r="X20" s="853"/>
      <c r="Y20" s="604"/>
      <c r="Z20" s="604"/>
      <c r="AA20" s="604"/>
      <c r="AB20" s="604"/>
      <c r="AC20" s="604"/>
      <c r="AD20" s="604"/>
      <c r="AE20" s="428"/>
      <c r="AF20" s="265"/>
      <c r="AG20" s="265"/>
      <c r="AH20" s="265"/>
      <c r="AI20" s="265"/>
      <c r="AJ20" s="265"/>
      <c r="AK20" s="265"/>
      <c r="AL20" s="265"/>
      <c r="AM20" s="265"/>
    </row>
    <row r="21" spans="2:39" ht="37.5" customHeight="1">
      <c r="B21" s="273"/>
      <c r="C21" s="853" t="s">
        <v>631</v>
      </c>
      <c r="D21" s="853"/>
      <c r="E21" s="853"/>
      <c r="F21" s="853"/>
      <c r="G21" s="853"/>
      <c r="H21" s="853"/>
      <c r="I21" s="853"/>
      <c r="J21" s="853"/>
      <c r="K21" s="853"/>
      <c r="L21" s="853"/>
      <c r="M21" s="853"/>
      <c r="N21" s="853"/>
      <c r="O21" s="853"/>
      <c r="P21" s="853"/>
      <c r="Q21" s="853"/>
      <c r="R21" s="853"/>
      <c r="S21" s="853"/>
      <c r="T21" s="853"/>
      <c r="U21" s="853"/>
      <c r="V21" s="853"/>
      <c r="W21" s="853"/>
      <c r="X21" s="853"/>
      <c r="Y21" s="604"/>
      <c r="Z21" s="604"/>
      <c r="AA21" s="604"/>
      <c r="AB21" s="604"/>
      <c r="AC21" s="604"/>
      <c r="AD21" s="604"/>
      <c r="AE21" s="276"/>
      <c r="AF21" s="265"/>
      <c r="AG21" s="265"/>
      <c r="AH21" s="265"/>
      <c r="AI21" s="265"/>
      <c r="AJ21" s="265"/>
      <c r="AK21" s="265"/>
      <c r="AL21" s="265"/>
      <c r="AM21" s="265"/>
    </row>
    <row r="22" spans="2:39" ht="54.75" customHeight="1">
      <c r="B22" s="273"/>
      <c r="C22" s="853" t="s">
        <v>616</v>
      </c>
      <c r="D22" s="853"/>
      <c r="E22" s="853"/>
      <c r="F22" s="853"/>
      <c r="G22" s="853"/>
      <c r="H22" s="853"/>
      <c r="I22" s="853"/>
      <c r="J22" s="853"/>
      <c r="K22" s="853"/>
      <c r="L22" s="853"/>
      <c r="M22" s="853"/>
      <c r="N22" s="853"/>
      <c r="O22" s="853"/>
      <c r="P22" s="853"/>
      <c r="Q22" s="853"/>
      <c r="R22" s="853"/>
      <c r="S22" s="853"/>
      <c r="T22" s="853"/>
      <c r="U22" s="853"/>
      <c r="V22" s="853"/>
      <c r="W22" s="853"/>
      <c r="X22" s="853"/>
      <c r="Y22" s="604"/>
      <c r="Z22" s="604"/>
      <c r="AA22" s="604"/>
      <c r="AB22" s="604"/>
      <c r="AC22" s="604"/>
      <c r="AD22" s="604"/>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52" t="s">
        <v>527</v>
      </c>
      <c r="C24" s="594"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52"/>
      <c r="C25" s="594"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7"/>
      <c r="C26" s="594"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7"/>
      <c r="C27" s="594"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7"/>
      <c r="C28" s="594"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7"/>
      <c r="C29" s="594"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7"/>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7"/>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8"/>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54" t="s">
        <v>211</v>
      </c>
      <c r="C34" s="856" t="s">
        <v>33</v>
      </c>
      <c r="D34" s="284" t="s">
        <v>422</v>
      </c>
      <c r="E34" s="858" t="s">
        <v>209</v>
      </c>
      <c r="F34" s="859"/>
      <c r="G34" s="859"/>
      <c r="H34" s="859"/>
      <c r="I34" s="859"/>
      <c r="J34" s="859"/>
      <c r="K34" s="859"/>
      <c r="L34" s="859"/>
      <c r="M34" s="860"/>
      <c r="N34" s="864" t="s">
        <v>213</v>
      </c>
      <c r="O34" s="284" t="s">
        <v>423</v>
      </c>
      <c r="P34" s="858" t="s">
        <v>212</v>
      </c>
      <c r="Q34" s="859"/>
      <c r="R34" s="859"/>
      <c r="S34" s="859"/>
      <c r="T34" s="859"/>
      <c r="U34" s="859"/>
      <c r="V34" s="859"/>
      <c r="W34" s="859"/>
      <c r="X34" s="860"/>
      <c r="Y34" s="861" t="s">
        <v>243</v>
      </c>
      <c r="Z34" s="862"/>
      <c r="AA34" s="862"/>
      <c r="AB34" s="862"/>
      <c r="AC34" s="862"/>
      <c r="AD34" s="862"/>
      <c r="AE34" s="862"/>
      <c r="AF34" s="862"/>
      <c r="AG34" s="862"/>
      <c r="AH34" s="862"/>
      <c r="AI34" s="862"/>
      <c r="AJ34" s="862"/>
      <c r="AK34" s="862"/>
      <c r="AL34" s="862"/>
      <c r="AM34" s="863"/>
    </row>
    <row r="35" spans="1:39" ht="65.25" customHeight="1">
      <c r="B35" s="855"/>
      <c r="C35" s="857"/>
      <c r="D35" s="285">
        <v>2015</v>
      </c>
      <c r="E35" s="285">
        <v>2016</v>
      </c>
      <c r="F35" s="285">
        <v>2017</v>
      </c>
      <c r="G35" s="285">
        <v>2018</v>
      </c>
      <c r="H35" s="285">
        <v>2019</v>
      </c>
      <c r="I35" s="285">
        <v>2020</v>
      </c>
      <c r="J35" s="285">
        <v>2021</v>
      </c>
      <c r="K35" s="285">
        <v>2022</v>
      </c>
      <c r="L35" s="285">
        <v>2023</v>
      </c>
      <c r="M35" s="429">
        <v>2024</v>
      </c>
      <c r="N35" s="865"/>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Unmetered Scattered Load</v>
      </c>
      <c r="AC35" s="285" t="str">
        <f>'1.  LRAMVA Summary'!H52</f>
        <v>Streetlighting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0">
        <v>1</v>
      </c>
      <c r="B38" s="518" t="s">
        <v>95</v>
      </c>
      <c r="C38" s="291" t="s">
        <v>25</v>
      </c>
      <c r="D38" s="295">
        <v>731825</v>
      </c>
      <c r="E38" s="295">
        <v>725167</v>
      </c>
      <c r="F38" s="295">
        <v>725167</v>
      </c>
      <c r="G38" s="295">
        <v>725167</v>
      </c>
      <c r="H38" s="295">
        <v>725167</v>
      </c>
      <c r="I38" s="295">
        <v>725167</v>
      </c>
      <c r="J38" s="295">
        <v>725167</v>
      </c>
      <c r="K38" s="295">
        <v>724878</v>
      </c>
      <c r="L38" s="295">
        <v>724878</v>
      </c>
      <c r="M38" s="295">
        <v>724878</v>
      </c>
      <c r="N38" s="291"/>
      <c r="O38" s="295">
        <v>48</v>
      </c>
      <c r="P38" s="295">
        <v>47</v>
      </c>
      <c r="Q38" s="295">
        <v>47</v>
      </c>
      <c r="R38" s="295">
        <v>47</v>
      </c>
      <c r="S38" s="295">
        <v>47</v>
      </c>
      <c r="T38" s="295">
        <v>47</v>
      </c>
      <c r="U38" s="295">
        <v>47</v>
      </c>
      <c r="V38" s="295">
        <v>47</v>
      </c>
      <c r="W38" s="295">
        <v>47</v>
      </c>
      <c r="X38" s="295">
        <v>47</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127559</v>
      </c>
      <c r="E39" s="295">
        <v>125716</v>
      </c>
      <c r="F39" s="295">
        <v>125716</v>
      </c>
      <c r="G39" s="295">
        <v>125716</v>
      </c>
      <c r="H39" s="295">
        <v>125716</v>
      </c>
      <c r="I39" s="295">
        <v>125716</v>
      </c>
      <c r="J39" s="295">
        <v>125716</v>
      </c>
      <c r="K39" s="295">
        <v>125667</v>
      </c>
      <c r="L39" s="295">
        <v>125667</v>
      </c>
      <c r="M39" s="295">
        <v>125667</v>
      </c>
      <c r="N39" s="468"/>
      <c r="O39" s="295">
        <v>8</v>
      </c>
      <c r="P39" s="295">
        <v>8</v>
      </c>
      <c r="Q39" s="295">
        <v>8</v>
      </c>
      <c r="R39" s="295">
        <v>8</v>
      </c>
      <c r="S39" s="295">
        <v>8</v>
      </c>
      <c r="T39" s="295">
        <v>8</v>
      </c>
      <c r="U39" s="295">
        <v>8</v>
      </c>
      <c r="V39" s="295">
        <v>8</v>
      </c>
      <c r="W39" s="295">
        <v>8</v>
      </c>
      <c r="X39" s="295">
        <v>8</v>
      </c>
      <c r="Y39" s="411">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0">
        <v>2</v>
      </c>
      <c r="B41" s="518" t="s">
        <v>96</v>
      </c>
      <c r="C41" s="291" t="s">
        <v>25</v>
      </c>
      <c r="D41" s="295">
        <v>1349961</v>
      </c>
      <c r="E41" s="295">
        <v>1325969</v>
      </c>
      <c r="F41" s="295">
        <v>1325969</v>
      </c>
      <c r="G41" s="295">
        <v>1325969</v>
      </c>
      <c r="H41" s="295">
        <v>1325969</v>
      </c>
      <c r="I41" s="295">
        <v>1325969</v>
      </c>
      <c r="J41" s="295">
        <v>1325969</v>
      </c>
      <c r="K41" s="295">
        <v>1325275</v>
      </c>
      <c r="L41" s="295">
        <v>1325275</v>
      </c>
      <c r="M41" s="295">
        <v>1325275</v>
      </c>
      <c r="N41" s="291"/>
      <c r="O41" s="295">
        <v>91</v>
      </c>
      <c r="P41" s="295">
        <v>90</v>
      </c>
      <c r="Q41" s="295">
        <v>90</v>
      </c>
      <c r="R41" s="295">
        <v>90</v>
      </c>
      <c r="S41" s="295">
        <v>90</v>
      </c>
      <c r="T41" s="295">
        <v>90</v>
      </c>
      <c r="U41" s="295">
        <v>90</v>
      </c>
      <c r="V41" s="295">
        <v>90</v>
      </c>
      <c r="W41" s="295">
        <v>90</v>
      </c>
      <c r="X41" s="295">
        <v>90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13964</v>
      </c>
      <c r="E42" s="295">
        <v>13800</v>
      </c>
      <c r="F42" s="295">
        <v>13800</v>
      </c>
      <c r="G42" s="295">
        <v>13800</v>
      </c>
      <c r="H42" s="295">
        <v>13800</v>
      </c>
      <c r="I42" s="295">
        <v>13800</v>
      </c>
      <c r="J42" s="295">
        <v>13800</v>
      </c>
      <c r="K42" s="295">
        <v>13765</v>
      </c>
      <c r="L42" s="295">
        <v>13765</v>
      </c>
      <c r="M42" s="295">
        <v>13765</v>
      </c>
      <c r="N42" s="468"/>
      <c r="O42" s="295">
        <v>1</v>
      </c>
      <c r="P42" s="295">
        <v>1</v>
      </c>
      <c r="Q42" s="295">
        <v>1</v>
      </c>
      <c r="R42" s="295">
        <v>1</v>
      </c>
      <c r="S42" s="295">
        <v>1</v>
      </c>
      <c r="T42" s="295">
        <v>1</v>
      </c>
      <c r="U42" s="295">
        <v>1</v>
      </c>
      <c r="V42" s="295">
        <v>1</v>
      </c>
      <c r="W42" s="295">
        <v>1</v>
      </c>
      <c r="X42" s="295">
        <v>1</v>
      </c>
      <c r="Y42" s="411">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0">
        <v>3</v>
      </c>
      <c r="B44" s="518" t="s">
        <v>97</v>
      </c>
      <c r="C44" s="291" t="s">
        <v>25</v>
      </c>
      <c r="D44" s="295">
        <v>30128</v>
      </c>
      <c r="E44" s="295">
        <v>30128</v>
      </c>
      <c r="F44" s="295">
        <v>30128</v>
      </c>
      <c r="G44" s="295">
        <v>30128</v>
      </c>
      <c r="H44" s="295">
        <v>15872</v>
      </c>
      <c r="I44" s="295">
        <v>0</v>
      </c>
      <c r="J44" s="295">
        <v>0</v>
      </c>
      <c r="K44" s="295">
        <v>0</v>
      </c>
      <c r="L44" s="295">
        <v>0</v>
      </c>
      <c r="M44" s="295">
        <v>0</v>
      </c>
      <c r="N44" s="291"/>
      <c r="O44" s="295">
        <v>4</v>
      </c>
      <c r="P44" s="295">
        <v>4</v>
      </c>
      <c r="Q44" s="295">
        <v>4</v>
      </c>
      <c r="R44" s="295">
        <v>4</v>
      </c>
      <c r="S44" s="295">
        <v>2</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0">
        <v>4</v>
      </c>
      <c r="B47" s="518" t="s">
        <v>674</v>
      </c>
      <c r="C47" s="291" t="s">
        <v>25</v>
      </c>
      <c r="D47" s="295">
        <v>1300734</v>
      </c>
      <c r="E47" s="295">
        <v>1300734</v>
      </c>
      <c r="F47" s="295">
        <v>1300734</v>
      </c>
      <c r="G47" s="295">
        <v>1300734</v>
      </c>
      <c r="H47" s="295">
        <v>1300734</v>
      </c>
      <c r="I47" s="295">
        <v>1300734</v>
      </c>
      <c r="J47" s="295">
        <v>1300734</v>
      </c>
      <c r="K47" s="295">
        <v>1300734</v>
      </c>
      <c r="L47" s="295">
        <v>1300734</v>
      </c>
      <c r="M47" s="295">
        <v>1300734</v>
      </c>
      <c r="N47" s="291"/>
      <c r="O47" s="295">
        <v>687</v>
      </c>
      <c r="P47" s="295">
        <v>687</v>
      </c>
      <c r="Q47" s="295">
        <v>687</v>
      </c>
      <c r="R47" s="295">
        <v>687</v>
      </c>
      <c r="S47" s="295">
        <v>687</v>
      </c>
      <c r="T47" s="295">
        <v>687</v>
      </c>
      <c r="U47" s="295">
        <v>687</v>
      </c>
      <c r="V47" s="295">
        <v>687</v>
      </c>
      <c r="W47" s="295">
        <v>687</v>
      </c>
      <c r="X47" s="295">
        <v>687</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44216</v>
      </c>
      <c r="E48" s="295">
        <v>44216</v>
      </c>
      <c r="F48" s="295">
        <v>44216</v>
      </c>
      <c r="G48" s="295">
        <v>44216</v>
      </c>
      <c r="H48" s="295">
        <v>44216</v>
      </c>
      <c r="I48" s="295">
        <v>44216</v>
      </c>
      <c r="J48" s="295">
        <v>44216</v>
      </c>
      <c r="K48" s="295">
        <v>44216</v>
      </c>
      <c r="L48" s="295">
        <v>44216</v>
      </c>
      <c r="M48" s="295">
        <v>44216</v>
      </c>
      <c r="N48" s="468"/>
      <c r="O48" s="295">
        <v>23</v>
      </c>
      <c r="P48" s="295">
        <v>23</v>
      </c>
      <c r="Q48" s="295">
        <v>23</v>
      </c>
      <c r="R48" s="295">
        <v>23</v>
      </c>
      <c r="S48" s="295">
        <v>23</v>
      </c>
      <c r="T48" s="295">
        <v>23</v>
      </c>
      <c r="U48" s="295">
        <v>23</v>
      </c>
      <c r="V48" s="295">
        <v>23</v>
      </c>
      <c r="W48" s="295">
        <v>23</v>
      </c>
      <c r="X48" s="295">
        <v>23</v>
      </c>
      <c r="Y48" s="411">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0">
        <v>6</v>
      </c>
      <c r="B54" s="518"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v>0</v>
      </c>
      <c r="AA54" s="410">
        <v>1</v>
      </c>
      <c r="AB54" s="410"/>
      <c r="AC54" s="410"/>
      <c r="AD54" s="410"/>
      <c r="AE54" s="410"/>
      <c r="AF54" s="415"/>
      <c r="AG54" s="415"/>
      <c r="AH54" s="415"/>
      <c r="AI54" s="415"/>
      <c r="AJ54" s="415"/>
      <c r="AK54" s="415"/>
      <c r="AL54" s="415"/>
      <c r="AM54" s="296">
        <f>SUM(Y54:AL54)</f>
        <v>1</v>
      </c>
    </row>
    <row r="55" spans="1:39" outlineLevel="1">
      <c r="B55" s="294" t="s">
        <v>267</v>
      </c>
      <c r="C55" s="291" t="s">
        <v>163</v>
      </c>
      <c r="D55" s="295">
        <v>311335</v>
      </c>
      <c r="E55" s="295">
        <v>311335</v>
      </c>
      <c r="F55" s="295">
        <v>311335</v>
      </c>
      <c r="G55" s="295">
        <v>311335</v>
      </c>
      <c r="H55" s="295">
        <v>311335</v>
      </c>
      <c r="I55" s="295">
        <v>311335</v>
      </c>
      <c r="J55" s="295">
        <v>311335</v>
      </c>
      <c r="K55" s="295">
        <v>311335</v>
      </c>
      <c r="L55" s="295">
        <v>311335</v>
      </c>
      <c r="M55" s="295">
        <v>311335</v>
      </c>
      <c r="N55" s="295">
        <f>N54</f>
        <v>12</v>
      </c>
      <c r="O55" s="295">
        <v>66</v>
      </c>
      <c r="P55" s="295">
        <v>66</v>
      </c>
      <c r="Q55" s="295">
        <v>66</v>
      </c>
      <c r="R55" s="295">
        <v>66</v>
      </c>
      <c r="S55" s="295">
        <v>74</v>
      </c>
      <c r="T55" s="295">
        <v>74</v>
      </c>
      <c r="U55" s="295">
        <v>74</v>
      </c>
      <c r="V55" s="295">
        <v>74</v>
      </c>
      <c r="W55" s="295">
        <v>74</v>
      </c>
      <c r="X55" s="295">
        <v>74</v>
      </c>
      <c r="Y55" s="411">
        <v>0</v>
      </c>
      <c r="Z55" s="411">
        <v>0</v>
      </c>
      <c r="AA55" s="411">
        <v>1</v>
      </c>
      <c r="AB55" s="411">
        <f t="shared" ref="AB55" si="53">AB54</f>
        <v>0</v>
      </c>
      <c r="AC55" s="411">
        <f t="shared" ref="AC55" si="54">AC54</f>
        <v>0</v>
      </c>
      <c r="AD55" s="411">
        <f t="shared" ref="AD55" si="55">AD54</f>
        <v>0</v>
      </c>
      <c r="AE55" s="411">
        <f t="shared" ref="AE55" si="56">AE54</f>
        <v>0</v>
      </c>
      <c r="AF55" s="411">
        <f t="shared" ref="AF55" si="57">AF54</f>
        <v>0</v>
      </c>
      <c r="AG55" s="411">
        <f t="shared" ref="AG55" si="58">AG54</f>
        <v>0</v>
      </c>
      <c r="AH55" s="411">
        <f t="shared" ref="AH55" si="59">AH54</f>
        <v>0</v>
      </c>
      <c r="AI55" s="411">
        <f t="shared" ref="AI55" si="60">AI54</f>
        <v>0</v>
      </c>
      <c r="AJ55" s="411">
        <f t="shared" ref="AJ55" si="61">AJ54</f>
        <v>0</v>
      </c>
      <c r="AK55" s="411">
        <f t="shared" ref="AK55" si="62">AK54</f>
        <v>0</v>
      </c>
      <c r="AL55" s="411">
        <f t="shared" ref="AL55" si="63">AL54</f>
        <v>0</v>
      </c>
      <c r="AM55" s="311"/>
    </row>
    <row r="56" spans="1:39" outlineLevel="1">
      <c r="B56" s="310"/>
      <c r="C56" s="312"/>
      <c r="D56" s="291"/>
      <c r="E56" s="291"/>
      <c r="F56" s="291"/>
      <c r="G56" s="291"/>
      <c r="H56" s="291"/>
      <c r="I56" s="291"/>
      <c r="J56" s="291"/>
      <c r="K56" s="291"/>
      <c r="L56" s="291"/>
      <c r="M56" s="291"/>
      <c r="N56" s="76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0">
        <v>7</v>
      </c>
      <c r="B57" s="518" t="s">
        <v>100</v>
      </c>
      <c r="C57" s="291" t="s">
        <v>25</v>
      </c>
      <c r="D57" s="295">
        <v>9140210</v>
      </c>
      <c r="E57" s="295">
        <v>9140210</v>
      </c>
      <c r="F57" s="295">
        <v>9062242</v>
      </c>
      <c r="G57" s="295">
        <v>9034032</v>
      </c>
      <c r="H57" s="295">
        <v>9034032</v>
      </c>
      <c r="I57" s="295">
        <v>8880615</v>
      </c>
      <c r="J57" s="295">
        <v>8614208</v>
      </c>
      <c r="K57" s="295">
        <v>8614208</v>
      </c>
      <c r="L57" s="295">
        <v>8409446</v>
      </c>
      <c r="M57" s="295">
        <v>7488728</v>
      </c>
      <c r="N57" s="295">
        <v>12</v>
      </c>
      <c r="O57" s="295">
        <v>1456</v>
      </c>
      <c r="P57" s="295">
        <v>1456</v>
      </c>
      <c r="Q57" s="295">
        <v>1431</v>
      </c>
      <c r="R57" s="295">
        <v>1422</v>
      </c>
      <c r="S57" s="295">
        <v>1422</v>
      </c>
      <c r="T57" s="295">
        <v>1380</v>
      </c>
      <c r="U57" s="295">
        <v>1330</v>
      </c>
      <c r="V57" s="295">
        <v>1330</v>
      </c>
      <c r="W57" s="295">
        <v>1275</v>
      </c>
      <c r="X57" s="295">
        <v>1111</v>
      </c>
      <c r="Y57" s="531"/>
      <c r="Z57" s="783">
        <v>0.39887070478229369</v>
      </c>
      <c r="AA57" s="783">
        <v>0.62072768424136882</v>
      </c>
      <c r="AB57" s="410"/>
      <c r="AC57" s="531"/>
      <c r="AD57" s="410"/>
      <c r="AE57" s="410"/>
      <c r="AF57" s="415"/>
      <c r="AG57" s="415"/>
      <c r="AH57" s="415"/>
      <c r="AI57" s="415"/>
      <c r="AJ57" s="415"/>
      <c r="AK57" s="415"/>
      <c r="AL57" s="415"/>
      <c r="AM57" s="296">
        <f>SUM(Y57:AL57)</f>
        <v>1.0195983890236624</v>
      </c>
    </row>
    <row r="58" spans="1:39" ht="28.5" customHeight="1" outlineLevel="1">
      <c r="B58" s="518" t="s">
        <v>780</v>
      </c>
      <c r="C58" s="291" t="s">
        <v>163</v>
      </c>
      <c r="D58" s="295">
        <v>197172</v>
      </c>
      <c r="E58" s="295">
        <v>197172</v>
      </c>
      <c r="F58" s="295">
        <v>275141</v>
      </c>
      <c r="G58" s="295">
        <v>299371</v>
      </c>
      <c r="H58" s="295">
        <v>299371</v>
      </c>
      <c r="I58" s="295">
        <v>299371</v>
      </c>
      <c r="J58" s="295">
        <v>565779</v>
      </c>
      <c r="K58" s="295">
        <v>565779</v>
      </c>
      <c r="L58" s="295">
        <v>702250</v>
      </c>
      <c r="M58" s="295">
        <v>618269</v>
      </c>
      <c r="N58" s="295">
        <v>12</v>
      </c>
      <c r="O58" s="295">
        <v>7</v>
      </c>
      <c r="P58" s="295">
        <v>7</v>
      </c>
      <c r="Q58" s="295">
        <v>32</v>
      </c>
      <c r="R58" s="295">
        <v>39</v>
      </c>
      <c r="S58" s="295">
        <v>39</v>
      </c>
      <c r="T58" s="295">
        <v>39</v>
      </c>
      <c r="U58" s="295">
        <v>89</v>
      </c>
      <c r="V58" s="295">
        <v>89</v>
      </c>
      <c r="W58" s="295">
        <v>123</v>
      </c>
      <c r="X58" s="295">
        <v>102</v>
      </c>
      <c r="Y58" s="531">
        <v>0</v>
      </c>
      <c r="Z58" s="783">
        <v>0.1336931446325797</v>
      </c>
      <c r="AA58" s="783">
        <v>0.94689581385259702</v>
      </c>
      <c r="AB58" s="410"/>
      <c r="AC58" s="531"/>
      <c r="AD58" s="410"/>
      <c r="AE58" s="410"/>
      <c r="AF58" s="415"/>
      <c r="AG58" s="415"/>
      <c r="AH58" s="415"/>
      <c r="AI58" s="415"/>
      <c r="AJ58" s="415"/>
      <c r="AK58" s="415"/>
      <c r="AL58" s="415"/>
      <c r="AM58" s="296"/>
    </row>
    <row r="59" spans="1:39" outlineLevel="1">
      <c r="B59" s="294" t="s">
        <v>781</v>
      </c>
      <c r="C59" s="291" t="s">
        <v>163</v>
      </c>
      <c r="D59" s="295">
        <v>-28439</v>
      </c>
      <c r="E59" s="295">
        <v>-28439</v>
      </c>
      <c r="F59" s="295">
        <v>49530</v>
      </c>
      <c r="G59" s="295">
        <v>73760</v>
      </c>
      <c r="H59" s="295">
        <v>73760</v>
      </c>
      <c r="I59" s="295">
        <v>73760</v>
      </c>
      <c r="J59" s="295">
        <v>351272</v>
      </c>
      <c r="K59" s="295">
        <v>351272</v>
      </c>
      <c r="L59" s="295">
        <v>490581</v>
      </c>
      <c r="M59" s="295">
        <v>454139</v>
      </c>
      <c r="N59" s="295">
        <f>N57</f>
        <v>12</v>
      </c>
      <c r="O59" s="295">
        <v>-21</v>
      </c>
      <c r="P59" s="295">
        <v>-21</v>
      </c>
      <c r="Q59" s="295">
        <v>4</v>
      </c>
      <c r="R59" s="295">
        <v>11</v>
      </c>
      <c r="S59" s="295">
        <v>11</v>
      </c>
      <c r="T59" s="295">
        <v>11</v>
      </c>
      <c r="U59" s="295">
        <v>62</v>
      </c>
      <c r="V59" s="295">
        <v>62</v>
      </c>
      <c r="W59" s="295">
        <v>96</v>
      </c>
      <c r="X59" s="295">
        <v>80</v>
      </c>
      <c r="Y59" s="411">
        <v>0</v>
      </c>
      <c r="Z59" s="411">
        <v>0.1336931446325797</v>
      </c>
      <c r="AA59" s="411">
        <v>0.94689581385259702</v>
      </c>
      <c r="AB59" s="411">
        <f t="shared" ref="AB59" si="64">AB57</f>
        <v>0</v>
      </c>
      <c r="AC59" s="411">
        <f t="shared" ref="AC59" si="65">AC57</f>
        <v>0</v>
      </c>
      <c r="AD59" s="411">
        <f t="shared" ref="AD59" si="66">AD57</f>
        <v>0</v>
      </c>
      <c r="AE59" s="411">
        <f t="shared" ref="AE59" si="67">AE57</f>
        <v>0</v>
      </c>
      <c r="AF59" s="411">
        <f t="shared" ref="AF59" si="68">AF57</f>
        <v>0</v>
      </c>
      <c r="AG59" s="411">
        <f t="shared" ref="AG59" si="69">AG57</f>
        <v>0</v>
      </c>
      <c r="AH59" s="411">
        <f t="shared" ref="AH59" si="70">AH57</f>
        <v>0</v>
      </c>
      <c r="AI59" s="411">
        <f t="shared" ref="AI59" si="71">AI57</f>
        <v>0</v>
      </c>
      <c r="AJ59" s="411">
        <f t="shared" ref="AJ59" si="72">AJ57</f>
        <v>0</v>
      </c>
      <c r="AK59" s="411">
        <f t="shared" ref="AK59" si="73">AK57</f>
        <v>0</v>
      </c>
      <c r="AL59" s="411">
        <f t="shared" ref="AL59" si="74">AL57</f>
        <v>0</v>
      </c>
      <c r="AM59" s="311"/>
    </row>
    <row r="60" spans="1:39" outlineLevel="1">
      <c r="B60" s="314"/>
      <c r="C60" s="312"/>
      <c r="D60" s="291"/>
      <c r="E60" s="291"/>
      <c r="F60" s="291"/>
      <c r="G60" s="291"/>
      <c r="H60" s="291"/>
      <c r="I60" s="291"/>
      <c r="J60" s="291"/>
      <c r="K60" s="291"/>
      <c r="L60" s="291"/>
      <c r="M60" s="291"/>
      <c r="N60" s="761"/>
      <c r="O60" s="291"/>
      <c r="P60" s="291"/>
      <c r="Q60" s="291"/>
      <c r="R60" s="291"/>
      <c r="S60" s="291"/>
      <c r="T60" s="291"/>
      <c r="U60" s="291"/>
      <c r="V60" s="291"/>
      <c r="W60" s="291"/>
      <c r="X60" s="291"/>
      <c r="Y60" s="416"/>
      <c r="Z60" s="417"/>
      <c r="AA60" s="416"/>
      <c r="AB60" s="416"/>
      <c r="AC60" s="416"/>
      <c r="AD60" s="416"/>
      <c r="AE60" s="416"/>
      <c r="AF60" s="416"/>
      <c r="AG60" s="416"/>
      <c r="AH60" s="416"/>
      <c r="AI60" s="416"/>
      <c r="AJ60" s="416"/>
      <c r="AK60" s="416"/>
      <c r="AL60" s="416"/>
      <c r="AM60" s="313"/>
    </row>
    <row r="61" spans="1:39" ht="30" outlineLevel="1">
      <c r="A61" s="520">
        <v>8</v>
      </c>
      <c r="B61" s="518" t="s">
        <v>101</v>
      </c>
      <c r="C61" s="291" t="s">
        <v>25</v>
      </c>
      <c r="D61" s="295">
        <v>210326</v>
      </c>
      <c r="E61" s="295">
        <v>204993</v>
      </c>
      <c r="F61" s="295">
        <v>161478</v>
      </c>
      <c r="G61" s="295">
        <v>161405</v>
      </c>
      <c r="H61" s="295">
        <v>161405</v>
      </c>
      <c r="I61" s="295">
        <v>161405</v>
      </c>
      <c r="J61" s="295">
        <v>161405</v>
      </c>
      <c r="K61" s="295">
        <v>161405</v>
      </c>
      <c r="L61" s="295">
        <v>161405</v>
      </c>
      <c r="M61" s="295">
        <v>161405</v>
      </c>
      <c r="N61" s="295">
        <v>12</v>
      </c>
      <c r="O61" s="295">
        <v>52</v>
      </c>
      <c r="P61" s="295">
        <v>51</v>
      </c>
      <c r="Q61" s="295">
        <v>38</v>
      </c>
      <c r="R61" s="295">
        <v>38</v>
      </c>
      <c r="S61" s="295">
        <v>38</v>
      </c>
      <c r="T61" s="295">
        <v>38</v>
      </c>
      <c r="U61" s="295">
        <v>38</v>
      </c>
      <c r="V61" s="295">
        <v>38</v>
      </c>
      <c r="W61" s="295">
        <v>38</v>
      </c>
      <c r="X61" s="295">
        <v>38</v>
      </c>
      <c r="Y61" s="415"/>
      <c r="Z61" s="783">
        <v>1</v>
      </c>
      <c r="AA61" s="410"/>
      <c r="AB61" s="410"/>
      <c r="AC61" s="410"/>
      <c r="AD61" s="410"/>
      <c r="AE61" s="410"/>
      <c r="AF61" s="415"/>
      <c r="AG61" s="415"/>
      <c r="AH61" s="415"/>
      <c r="AI61" s="415"/>
      <c r="AJ61" s="415"/>
      <c r="AK61" s="415"/>
      <c r="AL61" s="415"/>
      <c r="AM61" s="296">
        <f>SUM(Y61:AL61)</f>
        <v>1</v>
      </c>
    </row>
    <row r="62" spans="1:39" outlineLevel="1">
      <c r="B62" s="294" t="s">
        <v>781</v>
      </c>
      <c r="C62" s="291" t="s">
        <v>163</v>
      </c>
      <c r="D62" s="295">
        <v>-43565</v>
      </c>
      <c r="E62" s="295">
        <v>-38232</v>
      </c>
      <c r="F62" s="295">
        <v>5283</v>
      </c>
      <c r="G62" s="295">
        <v>7372</v>
      </c>
      <c r="H62" s="295">
        <v>7372</v>
      </c>
      <c r="I62" s="295">
        <v>7372</v>
      </c>
      <c r="J62" s="295">
        <v>7372</v>
      </c>
      <c r="K62" s="295">
        <v>7372</v>
      </c>
      <c r="L62" s="295">
        <v>7372</v>
      </c>
      <c r="M62" s="295">
        <v>7372</v>
      </c>
      <c r="N62" s="295">
        <f>N61</f>
        <v>12</v>
      </c>
      <c r="O62" s="295">
        <v>-12</v>
      </c>
      <c r="P62" s="295">
        <v>-11</v>
      </c>
      <c r="Q62" s="295">
        <v>2</v>
      </c>
      <c r="R62" s="295">
        <v>2</v>
      </c>
      <c r="S62" s="295">
        <v>2</v>
      </c>
      <c r="T62" s="295">
        <v>2</v>
      </c>
      <c r="U62" s="295">
        <v>2</v>
      </c>
      <c r="V62" s="295">
        <v>2</v>
      </c>
      <c r="W62" s="295">
        <v>2</v>
      </c>
      <c r="X62" s="295">
        <v>2</v>
      </c>
      <c r="Y62" s="411">
        <v>0</v>
      </c>
      <c r="Z62" s="411">
        <v>1</v>
      </c>
      <c r="AA62" s="411">
        <f t="shared" ref="AA62:AL62" si="75">AA61</f>
        <v>0</v>
      </c>
      <c r="AB62" s="411">
        <f t="shared" si="75"/>
        <v>0</v>
      </c>
      <c r="AC62" s="411">
        <f t="shared" si="75"/>
        <v>0</v>
      </c>
      <c r="AD62" s="411">
        <f t="shared" si="75"/>
        <v>0</v>
      </c>
      <c r="AE62" s="411">
        <f t="shared" si="75"/>
        <v>0</v>
      </c>
      <c r="AF62" s="411">
        <f t="shared" si="75"/>
        <v>0</v>
      </c>
      <c r="AG62" s="411">
        <f t="shared" si="75"/>
        <v>0</v>
      </c>
      <c r="AH62" s="411">
        <f t="shared" si="75"/>
        <v>0</v>
      </c>
      <c r="AI62" s="411">
        <f t="shared" si="75"/>
        <v>0</v>
      </c>
      <c r="AJ62" s="411">
        <f t="shared" si="75"/>
        <v>0</v>
      </c>
      <c r="AK62" s="411">
        <f t="shared" si="75"/>
        <v>0</v>
      </c>
      <c r="AL62" s="411">
        <f t="shared" si="75"/>
        <v>0</v>
      </c>
      <c r="AM62" s="311"/>
    </row>
    <row r="63" spans="1:39" outlineLevel="1">
      <c r="B63" s="314"/>
      <c r="C63" s="312"/>
      <c r="D63" s="316"/>
      <c r="E63" s="316"/>
      <c r="F63" s="316"/>
      <c r="G63" s="316"/>
      <c r="H63" s="316"/>
      <c r="I63" s="316"/>
      <c r="J63" s="316"/>
      <c r="K63" s="316"/>
      <c r="L63" s="316"/>
      <c r="M63" s="316"/>
      <c r="N63" s="761"/>
      <c r="O63" s="316"/>
      <c r="P63" s="316"/>
      <c r="Q63" s="316"/>
      <c r="R63" s="316"/>
      <c r="S63" s="316"/>
      <c r="T63" s="316"/>
      <c r="U63" s="316"/>
      <c r="V63" s="316"/>
      <c r="W63" s="316"/>
      <c r="X63" s="316"/>
      <c r="Y63" s="416"/>
      <c r="Z63" s="417"/>
      <c r="AA63" s="416"/>
      <c r="AB63" s="416"/>
      <c r="AC63" s="416"/>
      <c r="AD63" s="416"/>
      <c r="AE63" s="416"/>
      <c r="AF63" s="416"/>
      <c r="AG63" s="416"/>
      <c r="AH63" s="416"/>
      <c r="AI63" s="416"/>
      <c r="AJ63" s="416"/>
      <c r="AK63" s="416"/>
      <c r="AL63" s="416"/>
      <c r="AM63" s="313"/>
    </row>
    <row r="64" spans="1:39" ht="30" outlineLevel="1">
      <c r="A64" s="520">
        <v>9</v>
      </c>
      <c r="B64" s="518" t="s">
        <v>102</v>
      </c>
      <c r="C64" s="291" t="s">
        <v>25</v>
      </c>
      <c r="D64" s="295"/>
      <c r="E64" s="295"/>
      <c r="F64" s="295"/>
      <c r="G64" s="295"/>
      <c r="H64" s="295"/>
      <c r="I64" s="295"/>
      <c r="J64" s="295"/>
      <c r="K64" s="295"/>
      <c r="L64" s="295"/>
      <c r="M64" s="295"/>
      <c r="N64" s="295">
        <v>12</v>
      </c>
      <c r="O64" s="295"/>
      <c r="P64" s="295"/>
      <c r="Q64" s="295"/>
      <c r="R64" s="295"/>
      <c r="S64" s="295"/>
      <c r="T64" s="295"/>
      <c r="U64" s="295"/>
      <c r="V64" s="295"/>
      <c r="W64" s="295"/>
      <c r="X64" s="295"/>
      <c r="Y64" s="415"/>
      <c r="Z64" s="410"/>
      <c r="AA64" s="410">
        <v>1</v>
      </c>
      <c r="AB64" s="410"/>
      <c r="AC64" s="410"/>
      <c r="AD64" s="410"/>
      <c r="AE64" s="410"/>
      <c r="AF64" s="415"/>
      <c r="AG64" s="415"/>
      <c r="AH64" s="415"/>
      <c r="AI64" s="415"/>
      <c r="AJ64" s="415"/>
      <c r="AK64" s="415"/>
      <c r="AL64" s="415"/>
      <c r="AM64" s="296">
        <f>SUM(Y64:AL64)</f>
        <v>1</v>
      </c>
    </row>
    <row r="65" spans="1:39" outlineLevel="1">
      <c r="B65" s="294" t="s">
        <v>267</v>
      </c>
      <c r="C65" s="291" t="s">
        <v>163</v>
      </c>
      <c r="D65" s="295">
        <v>22611</v>
      </c>
      <c r="E65" s="295">
        <v>22611</v>
      </c>
      <c r="F65" s="295">
        <v>22611</v>
      </c>
      <c r="G65" s="295">
        <v>22611</v>
      </c>
      <c r="H65" s="295">
        <v>22611</v>
      </c>
      <c r="I65" s="295">
        <v>22611</v>
      </c>
      <c r="J65" s="295">
        <v>22611</v>
      </c>
      <c r="K65" s="295">
        <v>22611</v>
      </c>
      <c r="L65" s="295">
        <v>22611</v>
      </c>
      <c r="M65" s="295">
        <v>22611</v>
      </c>
      <c r="N65" s="295">
        <f>N64</f>
        <v>12</v>
      </c>
      <c r="O65" s="295">
        <v>13</v>
      </c>
      <c r="P65" s="295">
        <v>13</v>
      </c>
      <c r="Q65" s="295">
        <v>13</v>
      </c>
      <c r="R65" s="295">
        <v>13</v>
      </c>
      <c r="S65" s="295">
        <v>13</v>
      </c>
      <c r="T65" s="295">
        <v>13</v>
      </c>
      <c r="U65" s="295">
        <v>13</v>
      </c>
      <c r="V65" s="295">
        <v>13</v>
      </c>
      <c r="W65" s="295">
        <v>13</v>
      </c>
      <c r="X65" s="295">
        <v>13</v>
      </c>
      <c r="Y65" s="411">
        <v>0</v>
      </c>
      <c r="Z65" s="411">
        <v>0</v>
      </c>
      <c r="AA65" s="411">
        <v>1</v>
      </c>
      <c r="AB65" s="411">
        <f t="shared" ref="AB65" si="76">AB64</f>
        <v>0</v>
      </c>
      <c r="AC65" s="411">
        <f t="shared" ref="AC65" si="77">AC64</f>
        <v>0</v>
      </c>
      <c r="AD65" s="411">
        <f t="shared" ref="AD65" si="78">AD64</f>
        <v>0</v>
      </c>
      <c r="AE65" s="411">
        <f t="shared" ref="AE65" si="79">AE64</f>
        <v>0</v>
      </c>
      <c r="AF65" s="411">
        <f t="shared" ref="AF65" si="80">AF64</f>
        <v>0</v>
      </c>
      <c r="AG65" s="411">
        <f t="shared" ref="AG65" si="81">AG64</f>
        <v>0</v>
      </c>
      <c r="AH65" s="411">
        <f t="shared" ref="AH65" si="82">AH64</f>
        <v>0</v>
      </c>
      <c r="AI65" s="411">
        <f t="shared" ref="AI65" si="83">AI64</f>
        <v>0</v>
      </c>
      <c r="AJ65" s="411">
        <f t="shared" ref="AJ65" si="84">AJ64</f>
        <v>0</v>
      </c>
      <c r="AK65" s="411">
        <f t="shared" ref="AK65" si="85">AK64</f>
        <v>0</v>
      </c>
      <c r="AL65" s="411">
        <f t="shared" ref="AL65" si="86">AL64</f>
        <v>0</v>
      </c>
      <c r="AM65" s="311"/>
    </row>
    <row r="66" spans="1:39" outlineLevel="1">
      <c r="B66" s="314"/>
      <c r="C66" s="312"/>
      <c r="D66" s="316"/>
      <c r="E66" s="316"/>
      <c r="F66" s="316"/>
      <c r="G66" s="316"/>
      <c r="H66" s="316"/>
      <c r="I66" s="316"/>
      <c r="J66" s="316"/>
      <c r="K66" s="316"/>
      <c r="L66" s="316"/>
      <c r="M66" s="316"/>
      <c r="N66" s="761"/>
      <c r="O66" s="316"/>
      <c r="P66" s="316"/>
      <c r="Q66" s="316"/>
      <c r="R66" s="316"/>
      <c r="S66" s="316"/>
      <c r="T66" s="316"/>
      <c r="U66" s="316"/>
      <c r="V66" s="316"/>
      <c r="W66" s="316"/>
      <c r="X66" s="316"/>
      <c r="Y66" s="416"/>
      <c r="Z66" s="416"/>
      <c r="AA66" s="416"/>
      <c r="AB66" s="416"/>
      <c r="AC66" s="416"/>
      <c r="AD66" s="416"/>
      <c r="AE66" s="416"/>
      <c r="AF66" s="416"/>
      <c r="AG66" s="416"/>
      <c r="AH66" s="416"/>
      <c r="AI66" s="416"/>
      <c r="AJ66" s="416"/>
      <c r="AK66" s="416"/>
      <c r="AL66" s="416"/>
      <c r="AM66" s="313"/>
    </row>
    <row r="67" spans="1:39" ht="30" outlineLevel="1">
      <c r="A67" s="520">
        <v>10</v>
      </c>
      <c r="B67" s="518" t="s">
        <v>103</v>
      </c>
      <c r="C67" s="291" t="s">
        <v>25</v>
      </c>
      <c r="D67" s="295"/>
      <c r="E67" s="295"/>
      <c r="F67" s="295"/>
      <c r="G67" s="295"/>
      <c r="H67" s="295"/>
      <c r="I67" s="295"/>
      <c r="J67" s="295"/>
      <c r="K67" s="295"/>
      <c r="L67" s="295"/>
      <c r="M67" s="295"/>
      <c r="N67" s="295">
        <v>3</v>
      </c>
      <c r="O67" s="295"/>
      <c r="P67" s="295"/>
      <c r="Q67" s="295"/>
      <c r="R67" s="295"/>
      <c r="S67" s="295"/>
      <c r="T67" s="295"/>
      <c r="U67" s="295"/>
      <c r="V67" s="295"/>
      <c r="W67" s="295"/>
      <c r="X67" s="295"/>
      <c r="Y67" s="415"/>
      <c r="Z67" s="410"/>
      <c r="AA67" s="410">
        <v>1</v>
      </c>
      <c r="AB67" s="410"/>
      <c r="AC67" s="410"/>
      <c r="AD67" s="410"/>
      <c r="AE67" s="410"/>
      <c r="AF67" s="415"/>
      <c r="AG67" s="415"/>
      <c r="AH67" s="415"/>
      <c r="AI67" s="415"/>
      <c r="AJ67" s="415"/>
      <c r="AK67" s="415"/>
      <c r="AL67" s="415"/>
      <c r="AM67" s="296">
        <f>SUM(Y67:AL67)</f>
        <v>1</v>
      </c>
    </row>
    <row r="68" spans="1:39" outlineLevel="1">
      <c r="B68" s="294" t="s">
        <v>267</v>
      </c>
      <c r="C68" s="291" t="s">
        <v>163</v>
      </c>
      <c r="D68" s="295">
        <v>12666</v>
      </c>
      <c r="E68" s="295">
        <v>12666</v>
      </c>
      <c r="F68" s="295">
        <v>12666</v>
      </c>
      <c r="G68" s="295">
        <v>12666</v>
      </c>
      <c r="H68" s="295">
        <v>12666</v>
      </c>
      <c r="I68" s="295">
        <v>12666</v>
      </c>
      <c r="J68" s="295">
        <v>12666</v>
      </c>
      <c r="K68" s="295">
        <v>12666</v>
      </c>
      <c r="L68" s="295">
        <v>12666</v>
      </c>
      <c r="M68" s="295">
        <v>12666</v>
      </c>
      <c r="N68" s="295">
        <f>N67</f>
        <v>3</v>
      </c>
      <c r="O68" s="295">
        <v>16</v>
      </c>
      <c r="P68" s="295">
        <v>16</v>
      </c>
      <c r="Q68" s="295">
        <v>16</v>
      </c>
      <c r="R68" s="295">
        <v>16</v>
      </c>
      <c r="S68" s="295">
        <v>16</v>
      </c>
      <c r="T68" s="295">
        <v>16</v>
      </c>
      <c r="U68" s="295">
        <v>16</v>
      </c>
      <c r="V68" s="295">
        <v>16</v>
      </c>
      <c r="W68" s="295">
        <v>16</v>
      </c>
      <c r="X68" s="295">
        <v>16</v>
      </c>
      <c r="Y68" s="411">
        <v>0</v>
      </c>
      <c r="Z68" s="411">
        <v>0</v>
      </c>
      <c r="AA68" s="411">
        <v>1</v>
      </c>
      <c r="AB68" s="411">
        <f t="shared" ref="AB68" si="87">AB67</f>
        <v>0</v>
      </c>
      <c r="AC68" s="411">
        <f t="shared" ref="AC68" si="88">AC67</f>
        <v>0</v>
      </c>
      <c r="AD68" s="411">
        <f t="shared" ref="AD68" si="89">AD67</f>
        <v>0</v>
      </c>
      <c r="AE68" s="411">
        <f t="shared" ref="AE68" si="90">AE67</f>
        <v>0</v>
      </c>
      <c r="AF68" s="411">
        <f t="shared" ref="AF68" si="91">AF67</f>
        <v>0</v>
      </c>
      <c r="AG68" s="411">
        <f t="shared" ref="AG68" si="92">AG67</f>
        <v>0</v>
      </c>
      <c r="AH68" s="411">
        <f t="shared" ref="AH68" si="93">AH67</f>
        <v>0</v>
      </c>
      <c r="AI68" s="411">
        <f t="shared" ref="AI68" si="94">AI67</f>
        <v>0</v>
      </c>
      <c r="AJ68" s="411">
        <f t="shared" ref="AJ68" si="95">AJ67</f>
        <v>0</v>
      </c>
      <c r="AK68" s="411">
        <f t="shared" ref="AK68" si="96">AK67</f>
        <v>0</v>
      </c>
      <c r="AL68" s="411">
        <f t="shared" ref="AL68" si="97">AL67</f>
        <v>0</v>
      </c>
      <c r="AM68" s="311"/>
    </row>
    <row r="69" spans="1:39" outlineLevel="1">
      <c r="B69" s="314"/>
      <c r="C69" s="312"/>
      <c r="D69" s="316"/>
      <c r="E69" s="316"/>
      <c r="F69" s="316"/>
      <c r="G69" s="316"/>
      <c r="H69" s="316"/>
      <c r="I69" s="316"/>
      <c r="J69" s="316"/>
      <c r="K69" s="316"/>
      <c r="L69" s="316"/>
      <c r="M69" s="316"/>
      <c r="N69" s="761"/>
      <c r="O69" s="316"/>
      <c r="P69" s="316"/>
      <c r="Q69" s="316"/>
      <c r="R69" s="316"/>
      <c r="S69" s="316"/>
      <c r="T69" s="316"/>
      <c r="U69" s="316"/>
      <c r="V69" s="316"/>
      <c r="W69" s="316"/>
      <c r="X69" s="316"/>
      <c r="Y69" s="416"/>
      <c r="Z69" s="417"/>
      <c r="AA69" s="416"/>
      <c r="AB69" s="416"/>
      <c r="AC69" s="416"/>
      <c r="AD69" s="416"/>
      <c r="AE69" s="416"/>
      <c r="AF69" s="416"/>
      <c r="AG69" s="416"/>
      <c r="AH69" s="416"/>
      <c r="AI69" s="416"/>
      <c r="AJ69" s="416"/>
      <c r="AK69" s="416"/>
      <c r="AL69" s="416"/>
      <c r="AM69" s="313"/>
    </row>
    <row r="70" spans="1:39" ht="15.75" outlineLevel="1">
      <c r="B70" s="288" t="s">
        <v>10</v>
      </c>
      <c r="C70" s="289"/>
      <c r="D70" s="289"/>
      <c r="E70" s="289"/>
      <c r="F70" s="289"/>
      <c r="G70" s="289"/>
      <c r="H70" s="289"/>
      <c r="I70" s="289"/>
      <c r="J70" s="289"/>
      <c r="K70" s="289"/>
      <c r="L70" s="289"/>
      <c r="M70" s="289"/>
      <c r="N70" s="771"/>
      <c r="O70" s="289"/>
      <c r="P70" s="289"/>
      <c r="Q70" s="289"/>
      <c r="R70" s="289"/>
      <c r="S70" s="289"/>
      <c r="T70" s="289"/>
      <c r="U70" s="289"/>
      <c r="V70" s="289"/>
      <c r="W70" s="289"/>
      <c r="X70" s="289"/>
      <c r="Y70" s="414"/>
      <c r="Z70" s="414"/>
      <c r="AA70" s="414"/>
      <c r="AB70" s="414"/>
      <c r="AC70" s="414"/>
      <c r="AD70" s="414"/>
      <c r="AE70" s="414"/>
      <c r="AF70" s="414"/>
      <c r="AG70" s="414"/>
      <c r="AH70" s="414"/>
      <c r="AI70" s="414"/>
      <c r="AJ70" s="414"/>
      <c r="AK70" s="414"/>
      <c r="AL70" s="414"/>
      <c r="AM70" s="292"/>
    </row>
    <row r="71" spans="1:39" ht="30" outlineLevel="1">
      <c r="A71" s="520">
        <v>11</v>
      </c>
      <c r="B71" s="518" t="s">
        <v>104</v>
      </c>
      <c r="C71" s="291" t="s">
        <v>25</v>
      </c>
      <c r="D71" s="295"/>
      <c r="E71" s="295"/>
      <c r="F71" s="295"/>
      <c r="G71" s="295"/>
      <c r="H71" s="295"/>
      <c r="I71" s="295"/>
      <c r="J71" s="295"/>
      <c r="K71" s="295"/>
      <c r="L71" s="295"/>
      <c r="M71" s="295"/>
      <c r="N71" s="295">
        <v>12</v>
      </c>
      <c r="O71" s="295"/>
      <c r="P71" s="295"/>
      <c r="Q71" s="295"/>
      <c r="R71" s="295"/>
      <c r="S71" s="295"/>
      <c r="T71" s="295"/>
      <c r="U71" s="295"/>
      <c r="V71" s="295"/>
      <c r="W71" s="295"/>
      <c r="X71" s="295"/>
      <c r="Y71" s="426"/>
      <c r="Z71" s="410"/>
      <c r="AA71" s="410"/>
      <c r="AB71" s="410"/>
      <c r="AC71" s="410"/>
      <c r="AD71" s="410"/>
      <c r="AE71" s="410"/>
      <c r="AF71" s="415"/>
      <c r="AG71" s="415"/>
      <c r="AH71" s="415"/>
      <c r="AI71" s="415"/>
      <c r="AJ71" s="415"/>
      <c r="AK71" s="415"/>
      <c r="AL71" s="415"/>
      <c r="AM71" s="296">
        <f>SUM(Y71:AL71)</f>
        <v>0</v>
      </c>
    </row>
    <row r="72" spans="1:39" outlineLevel="1">
      <c r="B72" s="294" t="s">
        <v>267</v>
      </c>
      <c r="C72" s="291" t="s">
        <v>163</v>
      </c>
      <c r="D72" s="295"/>
      <c r="E72" s="295"/>
      <c r="F72" s="295"/>
      <c r="G72" s="295"/>
      <c r="H72" s="295"/>
      <c r="I72" s="295"/>
      <c r="J72" s="295"/>
      <c r="K72" s="295"/>
      <c r="L72" s="295"/>
      <c r="M72" s="295"/>
      <c r="N72" s="295">
        <f>N71</f>
        <v>12</v>
      </c>
      <c r="O72" s="295"/>
      <c r="P72" s="295"/>
      <c r="Q72" s="295"/>
      <c r="R72" s="295"/>
      <c r="S72" s="295"/>
      <c r="T72" s="295"/>
      <c r="U72" s="295"/>
      <c r="V72" s="295"/>
      <c r="W72" s="295"/>
      <c r="X72" s="295"/>
      <c r="Y72" s="411">
        <f>Y71</f>
        <v>0</v>
      </c>
      <c r="Z72" s="411">
        <f t="shared" ref="Z72" si="98">Z71</f>
        <v>0</v>
      </c>
      <c r="AA72" s="411">
        <f t="shared" ref="AA72" si="99">AA71</f>
        <v>0</v>
      </c>
      <c r="AB72" s="411">
        <f t="shared" ref="AB72" si="100">AB71</f>
        <v>0</v>
      </c>
      <c r="AC72" s="411">
        <f t="shared" ref="AC72" si="101">AC71</f>
        <v>0</v>
      </c>
      <c r="AD72" s="411">
        <f t="shared" ref="AD72" si="102">AD71</f>
        <v>0</v>
      </c>
      <c r="AE72" s="411">
        <f t="shared" ref="AE72" si="103">AE71</f>
        <v>0</v>
      </c>
      <c r="AF72" s="411">
        <f t="shared" ref="AF72" si="104">AF71</f>
        <v>0</v>
      </c>
      <c r="AG72" s="411">
        <f t="shared" ref="AG72" si="105">AG71</f>
        <v>0</v>
      </c>
      <c r="AH72" s="411">
        <f t="shared" ref="AH72" si="106">AH71</f>
        <v>0</v>
      </c>
      <c r="AI72" s="411">
        <f t="shared" ref="AI72" si="107">AI71</f>
        <v>0</v>
      </c>
      <c r="AJ72" s="411">
        <f t="shared" ref="AJ72" si="108">AJ71</f>
        <v>0</v>
      </c>
      <c r="AK72" s="411">
        <f t="shared" ref="AK72" si="109">AK71</f>
        <v>0</v>
      </c>
      <c r="AL72" s="411">
        <f t="shared" ref="AL72" si="110">AL71</f>
        <v>0</v>
      </c>
      <c r="AM72" s="297"/>
    </row>
    <row r="73" spans="1:39" outlineLevel="1">
      <c r="B73" s="315"/>
      <c r="C73" s="305"/>
      <c r="D73" s="291"/>
      <c r="E73" s="291"/>
      <c r="F73" s="291"/>
      <c r="G73" s="291"/>
      <c r="H73" s="291"/>
      <c r="I73" s="291"/>
      <c r="J73" s="291"/>
      <c r="K73" s="291"/>
      <c r="L73" s="291"/>
      <c r="M73" s="291"/>
      <c r="N73" s="761"/>
      <c r="O73" s="291"/>
      <c r="P73" s="291"/>
      <c r="Q73" s="291"/>
      <c r="R73" s="291"/>
      <c r="S73" s="291"/>
      <c r="T73" s="291"/>
      <c r="U73" s="291"/>
      <c r="V73" s="291"/>
      <c r="W73" s="291"/>
      <c r="X73" s="291"/>
      <c r="Y73" s="412"/>
      <c r="Z73" s="421"/>
      <c r="AA73" s="421"/>
      <c r="AB73" s="421"/>
      <c r="AC73" s="421"/>
      <c r="AD73" s="421"/>
      <c r="AE73" s="421"/>
      <c r="AF73" s="421"/>
      <c r="AG73" s="421"/>
      <c r="AH73" s="421"/>
      <c r="AI73" s="421"/>
      <c r="AJ73" s="421"/>
      <c r="AK73" s="421"/>
      <c r="AL73" s="421"/>
      <c r="AM73" s="306"/>
    </row>
    <row r="74" spans="1:39" ht="45" outlineLevel="1">
      <c r="A74" s="520">
        <v>12</v>
      </c>
      <c r="B74" s="518" t="s">
        <v>105</v>
      </c>
      <c r="C74" s="291" t="s">
        <v>25</v>
      </c>
      <c r="D74" s="295"/>
      <c r="E74" s="295"/>
      <c r="F74" s="295"/>
      <c r="G74" s="295"/>
      <c r="H74" s="295"/>
      <c r="I74" s="295"/>
      <c r="J74" s="295"/>
      <c r="K74" s="295"/>
      <c r="L74" s="295"/>
      <c r="M74" s="295"/>
      <c r="N74" s="295">
        <v>12</v>
      </c>
      <c r="O74" s="295"/>
      <c r="P74" s="295"/>
      <c r="Q74" s="295"/>
      <c r="R74" s="295"/>
      <c r="S74" s="295"/>
      <c r="T74" s="295"/>
      <c r="U74" s="295"/>
      <c r="V74" s="295"/>
      <c r="W74" s="295"/>
      <c r="X74" s="295"/>
      <c r="Y74" s="410"/>
      <c r="Z74" s="410"/>
      <c r="AA74" s="410"/>
      <c r="AB74" s="410"/>
      <c r="AC74" s="410"/>
      <c r="AD74" s="410"/>
      <c r="AE74" s="410"/>
      <c r="AF74" s="415"/>
      <c r="AG74" s="415"/>
      <c r="AH74" s="415"/>
      <c r="AI74" s="415"/>
      <c r="AJ74" s="415"/>
      <c r="AK74" s="415"/>
      <c r="AL74" s="415"/>
      <c r="AM74" s="296">
        <f>SUM(Y74:AL74)</f>
        <v>0</v>
      </c>
    </row>
    <row r="75" spans="1:39" outlineLevel="1">
      <c r="B75" s="518" t="s">
        <v>267</v>
      </c>
      <c r="C75" s="291" t="s">
        <v>163</v>
      </c>
      <c r="D75" s="295"/>
      <c r="E75" s="295"/>
      <c r="F75" s="295"/>
      <c r="G75" s="295"/>
      <c r="H75" s="295"/>
      <c r="I75" s="295"/>
      <c r="J75" s="295"/>
      <c r="K75" s="295"/>
      <c r="L75" s="295"/>
      <c r="M75" s="295"/>
      <c r="N75" s="295">
        <f>N74</f>
        <v>12</v>
      </c>
      <c r="O75" s="295"/>
      <c r="P75" s="295"/>
      <c r="Q75" s="295"/>
      <c r="R75" s="295"/>
      <c r="S75" s="295"/>
      <c r="T75" s="295"/>
      <c r="U75" s="295"/>
      <c r="V75" s="295"/>
      <c r="W75" s="295"/>
      <c r="X75" s="295"/>
      <c r="Y75" s="411">
        <f>Y74</f>
        <v>0</v>
      </c>
      <c r="Z75" s="411">
        <f t="shared" ref="Z75" si="111">Z74</f>
        <v>0</v>
      </c>
      <c r="AA75" s="411">
        <f t="shared" ref="AA75" si="112">AA74</f>
        <v>0</v>
      </c>
      <c r="AB75" s="411">
        <f t="shared" ref="AB75" si="113">AB74</f>
        <v>0</v>
      </c>
      <c r="AC75" s="411">
        <f t="shared" ref="AC75" si="114">AC74</f>
        <v>0</v>
      </c>
      <c r="AD75" s="411">
        <f t="shared" ref="AD75" si="115">AD74</f>
        <v>0</v>
      </c>
      <c r="AE75" s="411">
        <f t="shared" ref="AE75" si="116">AE74</f>
        <v>0</v>
      </c>
      <c r="AF75" s="411">
        <f t="shared" ref="AF75" si="117">AF74</f>
        <v>0</v>
      </c>
      <c r="AG75" s="411">
        <f t="shared" ref="AG75" si="118">AG74</f>
        <v>0</v>
      </c>
      <c r="AH75" s="411">
        <f t="shared" ref="AH75" si="119">AH74</f>
        <v>0</v>
      </c>
      <c r="AI75" s="411">
        <f t="shared" ref="AI75" si="120">AI74</f>
        <v>0</v>
      </c>
      <c r="AJ75" s="411">
        <f t="shared" ref="AJ75" si="121">AJ74</f>
        <v>0</v>
      </c>
      <c r="AK75" s="411">
        <f t="shared" ref="AK75" si="122">AK74</f>
        <v>0</v>
      </c>
      <c r="AL75" s="411">
        <f t="shared" ref="AL75" si="123">AL74</f>
        <v>0</v>
      </c>
      <c r="AM75" s="297"/>
    </row>
    <row r="76" spans="1:39" outlineLevel="1">
      <c r="B76" s="518"/>
      <c r="C76" s="305"/>
      <c r="D76" s="291"/>
      <c r="E76" s="291"/>
      <c r="F76" s="291"/>
      <c r="G76" s="291"/>
      <c r="H76" s="291"/>
      <c r="I76" s="291"/>
      <c r="J76" s="291"/>
      <c r="K76" s="291"/>
      <c r="L76" s="291"/>
      <c r="M76" s="291"/>
      <c r="N76" s="761"/>
      <c r="O76" s="291"/>
      <c r="P76" s="291"/>
      <c r="Q76" s="291"/>
      <c r="R76" s="291"/>
      <c r="S76" s="291"/>
      <c r="T76" s="291"/>
      <c r="U76" s="291"/>
      <c r="V76" s="291"/>
      <c r="W76" s="291"/>
      <c r="X76" s="291"/>
      <c r="Y76" s="422"/>
      <c r="Z76" s="422"/>
      <c r="AA76" s="412"/>
      <c r="AB76" s="412"/>
      <c r="AC76" s="412"/>
      <c r="AD76" s="412"/>
      <c r="AE76" s="412"/>
      <c r="AF76" s="412"/>
      <c r="AG76" s="412"/>
      <c r="AH76" s="412"/>
      <c r="AI76" s="412"/>
      <c r="AJ76" s="412"/>
      <c r="AK76" s="412"/>
      <c r="AL76" s="412"/>
      <c r="AM76" s="306"/>
    </row>
    <row r="77" spans="1:39" ht="30" outlineLevel="1">
      <c r="A77" s="520">
        <v>13</v>
      </c>
      <c r="B77" s="518" t="s">
        <v>106</v>
      </c>
      <c r="C77" s="291" t="s">
        <v>25</v>
      </c>
      <c r="D77" s="295">
        <v>20748</v>
      </c>
      <c r="E77" s="295">
        <v>20748</v>
      </c>
      <c r="F77" s="295">
        <v>20748</v>
      </c>
      <c r="G77" s="295">
        <v>20748</v>
      </c>
      <c r="H77" s="295">
        <v>20748</v>
      </c>
      <c r="I77" s="295">
        <v>20748</v>
      </c>
      <c r="J77" s="295">
        <v>20748</v>
      </c>
      <c r="K77" s="295">
        <v>20748</v>
      </c>
      <c r="L77" s="295">
        <v>20748</v>
      </c>
      <c r="M77" s="295">
        <v>20748</v>
      </c>
      <c r="N77" s="295">
        <v>12</v>
      </c>
      <c r="O77" s="295">
        <v>6</v>
      </c>
      <c r="P77" s="295">
        <v>6</v>
      </c>
      <c r="Q77" s="295">
        <v>6</v>
      </c>
      <c r="R77" s="295">
        <v>6</v>
      </c>
      <c r="S77" s="295">
        <v>6</v>
      </c>
      <c r="T77" s="295">
        <v>6</v>
      </c>
      <c r="U77" s="295">
        <v>6</v>
      </c>
      <c r="V77" s="295">
        <v>6</v>
      </c>
      <c r="W77" s="295">
        <v>6</v>
      </c>
      <c r="X77" s="295">
        <v>6</v>
      </c>
      <c r="Y77" s="410"/>
      <c r="Z77" s="410"/>
      <c r="AA77" s="410">
        <v>1</v>
      </c>
      <c r="AB77" s="410"/>
      <c r="AC77" s="410"/>
      <c r="AD77" s="410"/>
      <c r="AE77" s="410"/>
      <c r="AF77" s="415"/>
      <c r="AG77" s="415"/>
      <c r="AH77" s="415"/>
      <c r="AI77" s="415"/>
      <c r="AJ77" s="415"/>
      <c r="AK77" s="415"/>
      <c r="AL77" s="415"/>
      <c r="AM77" s="296">
        <f>SUM(Y77:AL77)</f>
        <v>1</v>
      </c>
    </row>
    <row r="78" spans="1:39" outlineLevel="1">
      <c r="B78" s="518" t="s">
        <v>267</v>
      </c>
      <c r="C78" s="291" t="s">
        <v>163</v>
      </c>
      <c r="D78" s="295"/>
      <c r="E78" s="295"/>
      <c r="F78" s="295"/>
      <c r="G78" s="295"/>
      <c r="H78" s="295"/>
      <c r="I78" s="295"/>
      <c r="J78" s="295"/>
      <c r="K78" s="295"/>
      <c r="L78" s="295"/>
      <c r="M78" s="295"/>
      <c r="N78" s="295">
        <f>N77</f>
        <v>12</v>
      </c>
      <c r="O78" s="295"/>
      <c r="P78" s="295"/>
      <c r="Q78" s="295"/>
      <c r="R78" s="295"/>
      <c r="S78" s="295"/>
      <c r="T78" s="295"/>
      <c r="U78" s="295"/>
      <c r="V78" s="295"/>
      <c r="W78" s="295"/>
      <c r="X78" s="295"/>
      <c r="Y78" s="411">
        <v>0</v>
      </c>
      <c r="Z78" s="411">
        <v>0</v>
      </c>
      <c r="AA78" s="411">
        <v>1</v>
      </c>
      <c r="AB78" s="411">
        <f t="shared" ref="AB78:AL78" si="124">AB77</f>
        <v>0</v>
      </c>
      <c r="AC78" s="411">
        <f t="shared" si="124"/>
        <v>0</v>
      </c>
      <c r="AD78" s="411">
        <f t="shared" si="124"/>
        <v>0</v>
      </c>
      <c r="AE78" s="411">
        <f t="shared" si="124"/>
        <v>0</v>
      </c>
      <c r="AF78" s="411">
        <f t="shared" si="124"/>
        <v>0</v>
      </c>
      <c r="AG78" s="411">
        <f t="shared" si="124"/>
        <v>0</v>
      </c>
      <c r="AH78" s="411">
        <f t="shared" si="124"/>
        <v>0</v>
      </c>
      <c r="AI78" s="411">
        <f t="shared" si="124"/>
        <v>0</v>
      </c>
      <c r="AJ78" s="411">
        <f t="shared" si="124"/>
        <v>0</v>
      </c>
      <c r="AK78" s="411">
        <f t="shared" si="124"/>
        <v>0</v>
      </c>
      <c r="AL78" s="411">
        <f t="shared" si="124"/>
        <v>0</v>
      </c>
      <c r="AM78" s="306"/>
    </row>
    <row r="79" spans="1:39" outlineLevel="1">
      <c r="B79" s="518"/>
      <c r="C79" s="305"/>
      <c r="D79" s="291"/>
      <c r="E79" s="291"/>
      <c r="F79" s="291"/>
      <c r="G79" s="291"/>
      <c r="H79" s="291"/>
      <c r="I79" s="291"/>
      <c r="J79" s="291"/>
      <c r="K79" s="291"/>
      <c r="L79" s="291"/>
      <c r="M79" s="291"/>
      <c r="N79" s="761"/>
      <c r="O79" s="291"/>
      <c r="P79" s="291"/>
      <c r="Q79" s="291"/>
      <c r="R79" s="291"/>
      <c r="S79" s="291"/>
      <c r="T79" s="291"/>
      <c r="U79" s="291"/>
      <c r="V79" s="291"/>
      <c r="W79" s="291"/>
      <c r="X79" s="291"/>
      <c r="Y79" s="412"/>
      <c r="Z79" s="412"/>
      <c r="AA79" s="412"/>
      <c r="AB79" s="412"/>
      <c r="AC79" s="412"/>
      <c r="AD79" s="412"/>
      <c r="AE79" s="412"/>
      <c r="AF79" s="412"/>
      <c r="AG79" s="412"/>
      <c r="AH79" s="412"/>
      <c r="AI79" s="412"/>
      <c r="AJ79" s="412"/>
      <c r="AK79" s="412"/>
      <c r="AL79" s="412"/>
      <c r="AM79" s="306"/>
    </row>
    <row r="80" spans="1:39" ht="15.75" outlineLevel="1">
      <c r="B80" s="288" t="s">
        <v>107</v>
      </c>
      <c r="C80" s="289"/>
      <c r="D80" s="290"/>
      <c r="E80" s="290"/>
      <c r="F80" s="290"/>
      <c r="G80" s="290"/>
      <c r="H80" s="290"/>
      <c r="I80" s="290"/>
      <c r="J80" s="290"/>
      <c r="K80" s="290"/>
      <c r="L80" s="290"/>
      <c r="M80" s="290"/>
      <c r="N80" s="771"/>
      <c r="O80" s="290"/>
      <c r="P80" s="289"/>
      <c r="Q80" s="289"/>
      <c r="R80" s="289"/>
      <c r="S80" s="289"/>
      <c r="T80" s="289"/>
      <c r="U80" s="289"/>
      <c r="V80" s="289"/>
      <c r="W80" s="289"/>
      <c r="X80" s="289"/>
      <c r="Y80" s="414"/>
      <c r="Z80" s="414"/>
      <c r="AA80" s="414"/>
      <c r="AB80" s="414"/>
      <c r="AC80" s="414"/>
      <c r="AD80" s="414"/>
      <c r="AE80" s="414"/>
      <c r="AF80" s="414"/>
      <c r="AG80" s="414"/>
      <c r="AH80" s="414"/>
      <c r="AI80" s="414"/>
      <c r="AJ80" s="414"/>
      <c r="AK80" s="414"/>
      <c r="AL80" s="414"/>
      <c r="AM80" s="292"/>
    </row>
    <row r="81" spans="1:40" outlineLevel="1">
      <c r="A81" s="520">
        <v>14</v>
      </c>
      <c r="B81" s="315" t="s">
        <v>108</v>
      </c>
      <c r="C81" s="291" t="s">
        <v>25</v>
      </c>
      <c r="D81" s="295">
        <v>180097</v>
      </c>
      <c r="E81" s="295">
        <v>161459</v>
      </c>
      <c r="F81" s="295">
        <v>158413</v>
      </c>
      <c r="G81" s="295">
        <v>156420</v>
      </c>
      <c r="H81" s="295">
        <v>156420</v>
      </c>
      <c r="I81" s="295">
        <v>156420</v>
      </c>
      <c r="J81" s="295">
        <v>153298</v>
      </c>
      <c r="K81" s="295">
        <v>153148</v>
      </c>
      <c r="L81" s="295">
        <v>124518</v>
      </c>
      <c r="M81" s="295">
        <v>124410</v>
      </c>
      <c r="N81" s="295">
        <v>12</v>
      </c>
      <c r="O81" s="295">
        <v>49</v>
      </c>
      <c r="P81" s="295">
        <v>48</v>
      </c>
      <c r="Q81" s="295">
        <v>48</v>
      </c>
      <c r="R81" s="295">
        <v>48</v>
      </c>
      <c r="S81" s="295">
        <v>48</v>
      </c>
      <c r="T81" s="295">
        <v>48</v>
      </c>
      <c r="U81" s="295">
        <v>47</v>
      </c>
      <c r="V81" s="295">
        <v>47</v>
      </c>
      <c r="W81" s="295">
        <v>46</v>
      </c>
      <c r="X81" s="295">
        <v>46</v>
      </c>
      <c r="Y81" s="782">
        <v>1</v>
      </c>
      <c r="Z81" s="410"/>
      <c r="AA81" s="410"/>
      <c r="AB81" s="410"/>
      <c r="AC81" s="410"/>
      <c r="AD81" s="410"/>
      <c r="AE81" s="410"/>
      <c r="AF81" s="410"/>
      <c r="AG81" s="410"/>
      <c r="AH81" s="410"/>
      <c r="AI81" s="410"/>
      <c r="AJ81" s="410"/>
      <c r="AK81" s="410"/>
      <c r="AL81" s="410"/>
      <c r="AM81" s="296">
        <f>SUM(Y81:AL81)</f>
        <v>1</v>
      </c>
    </row>
    <row r="82" spans="1:40" outlineLevel="1">
      <c r="B82" s="294" t="s">
        <v>267</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v>1</v>
      </c>
      <c r="Z82" s="411">
        <f t="shared" ref="Z82" si="125">Z81</f>
        <v>0</v>
      </c>
      <c r="AA82" s="411">
        <f t="shared" ref="AA82" si="126">AA81</f>
        <v>0</v>
      </c>
      <c r="AB82" s="411">
        <f t="shared" ref="AB82" si="127">AB81</f>
        <v>0</v>
      </c>
      <c r="AC82" s="411">
        <f t="shared" ref="AC82" si="128">AC81</f>
        <v>0</v>
      </c>
      <c r="AD82" s="411">
        <f>AD81</f>
        <v>0</v>
      </c>
      <c r="AE82" s="411">
        <f t="shared" ref="AE82" si="129">AE81</f>
        <v>0</v>
      </c>
      <c r="AF82" s="411">
        <f t="shared" ref="AF82" si="130">AF81</f>
        <v>0</v>
      </c>
      <c r="AG82" s="411">
        <f t="shared" ref="AG82" si="131">AG81</f>
        <v>0</v>
      </c>
      <c r="AH82" s="411">
        <f t="shared" ref="AH82" si="132">AH81</f>
        <v>0</v>
      </c>
      <c r="AI82" s="411">
        <f t="shared" ref="AI82" si="133">AI81</f>
        <v>0</v>
      </c>
      <c r="AJ82" s="411">
        <f t="shared" ref="AJ82" si="134">AJ81</f>
        <v>0</v>
      </c>
      <c r="AK82" s="411">
        <f t="shared" ref="AK82" si="135">AK81</f>
        <v>0</v>
      </c>
      <c r="AL82" s="411">
        <f t="shared" ref="AL82" si="136">AL81</f>
        <v>0</v>
      </c>
      <c r="AM82" s="297"/>
    </row>
    <row r="83" spans="1:40" s="513" customFormat="1" outlineLevel="1">
      <c r="A83" s="521"/>
      <c r="B83" s="294"/>
      <c r="C83" s="291"/>
      <c r="D83" s="291"/>
      <c r="E83" s="291"/>
      <c r="F83" s="291"/>
      <c r="G83" s="291"/>
      <c r="H83" s="291"/>
      <c r="I83" s="291"/>
      <c r="J83" s="291"/>
      <c r="K83" s="291"/>
      <c r="L83" s="291"/>
      <c r="M83" s="291"/>
      <c r="N83" s="763"/>
      <c r="O83" s="291"/>
      <c r="P83" s="291"/>
      <c r="Q83" s="291"/>
      <c r="R83" s="291"/>
      <c r="S83" s="291"/>
      <c r="T83" s="291"/>
      <c r="U83" s="291"/>
      <c r="V83" s="291"/>
      <c r="W83" s="291"/>
      <c r="X83" s="291"/>
      <c r="Y83" s="411"/>
      <c r="Z83" s="411"/>
      <c r="AA83" s="411"/>
      <c r="AB83" s="411"/>
      <c r="AC83" s="411"/>
      <c r="AD83" s="411"/>
      <c r="AE83" s="411"/>
      <c r="AF83" s="411"/>
      <c r="AG83" s="411"/>
      <c r="AH83" s="411"/>
      <c r="AI83" s="411"/>
      <c r="AJ83" s="411"/>
      <c r="AK83" s="411"/>
      <c r="AL83" s="411"/>
      <c r="AM83" s="514"/>
      <c r="AN83" s="628"/>
    </row>
    <row r="84" spans="1:40" s="309" customFormat="1" ht="15.75" hidden="1" outlineLevel="1">
      <c r="A84" s="521"/>
      <c r="B84" s="288" t="s">
        <v>490</v>
      </c>
      <c r="C84" s="291"/>
      <c r="D84" s="291"/>
      <c r="E84" s="291"/>
      <c r="F84" s="291"/>
      <c r="G84" s="291"/>
      <c r="H84" s="291"/>
      <c r="I84" s="291"/>
      <c r="J84" s="291"/>
      <c r="K84" s="291"/>
      <c r="L84" s="291"/>
      <c r="M84" s="291"/>
      <c r="N84" s="761"/>
      <c r="O84" s="291"/>
      <c r="P84" s="291"/>
      <c r="Q84" s="291"/>
      <c r="R84" s="291"/>
      <c r="S84" s="291"/>
      <c r="T84" s="291"/>
      <c r="U84" s="291"/>
      <c r="V84" s="291"/>
      <c r="W84" s="291"/>
      <c r="X84" s="291"/>
      <c r="Y84" s="412"/>
      <c r="Z84" s="412"/>
      <c r="AA84" s="412"/>
      <c r="AB84" s="412"/>
      <c r="AC84" s="412"/>
      <c r="AD84" s="412"/>
      <c r="AE84" s="416"/>
      <c r="AF84" s="416"/>
      <c r="AG84" s="416"/>
      <c r="AH84" s="416"/>
      <c r="AI84" s="416"/>
      <c r="AJ84" s="416"/>
      <c r="AK84" s="416"/>
      <c r="AL84" s="416"/>
      <c r="AM84" s="515"/>
      <c r="AN84" s="629"/>
    </row>
    <row r="85" spans="1:40" hidden="1" outlineLevel="1">
      <c r="A85" s="520">
        <v>15</v>
      </c>
      <c r="B85" s="294" t="s">
        <v>495</v>
      </c>
      <c r="C85" s="291" t="s">
        <v>25</v>
      </c>
      <c r="D85" s="295"/>
      <c r="E85" s="295"/>
      <c r="F85" s="295"/>
      <c r="G85" s="295"/>
      <c r="H85" s="295"/>
      <c r="I85" s="295"/>
      <c r="J85" s="295"/>
      <c r="K85" s="295"/>
      <c r="L85" s="295"/>
      <c r="M85" s="295"/>
      <c r="N85" s="295">
        <v>0</v>
      </c>
      <c r="O85" s="295"/>
      <c r="P85" s="295"/>
      <c r="Q85" s="295"/>
      <c r="R85" s="295"/>
      <c r="S85" s="295"/>
      <c r="T85" s="295"/>
      <c r="U85" s="295"/>
      <c r="V85" s="295"/>
      <c r="W85" s="295"/>
      <c r="X85" s="295"/>
      <c r="Y85" s="410"/>
      <c r="Z85" s="410"/>
      <c r="AA85" s="410"/>
      <c r="AB85" s="410"/>
      <c r="AC85" s="410"/>
      <c r="AD85" s="410"/>
      <c r="AE85" s="410"/>
      <c r="AF85" s="410"/>
      <c r="AG85" s="410"/>
      <c r="AH85" s="410"/>
      <c r="AI85" s="410"/>
      <c r="AJ85" s="410"/>
      <c r="AK85" s="410"/>
      <c r="AL85" s="410"/>
      <c r="AM85" s="296">
        <f>SUM(Y85:AL85)</f>
        <v>0</v>
      </c>
    </row>
    <row r="86" spans="1:40" hidden="1" outlineLevel="1">
      <c r="B86" s="294" t="s">
        <v>267</v>
      </c>
      <c r="C86" s="291" t="s">
        <v>163</v>
      </c>
      <c r="D86" s="295"/>
      <c r="E86" s="295"/>
      <c r="F86" s="295"/>
      <c r="G86" s="295"/>
      <c r="H86" s="295"/>
      <c r="I86" s="295"/>
      <c r="J86" s="295"/>
      <c r="K86" s="295"/>
      <c r="L86" s="295"/>
      <c r="M86" s="295"/>
      <c r="N86" s="295">
        <f>N85</f>
        <v>0</v>
      </c>
      <c r="O86" s="295"/>
      <c r="P86" s="295"/>
      <c r="Q86" s="295"/>
      <c r="R86" s="295"/>
      <c r="S86" s="295"/>
      <c r="T86" s="295"/>
      <c r="U86" s="295"/>
      <c r="V86" s="295"/>
      <c r="W86" s="295"/>
      <c r="X86" s="295"/>
      <c r="Y86" s="411">
        <f>Y85</f>
        <v>0</v>
      </c>
      <c r="Z86" s="411">
        <f t="shared" ref="Z86:AC86" si="137">Z85</f>
        <v>0</v>
      </c>
      <c r="AA86" s="411">
        <f t="shared" si="137"/>
        <v>0</v>
      </c>
      <c r="AB86" s="411">
        <f t="shared" si="137"/>
        <v>0</v>
      </c>
      <c r="AC86" s="411">
        <f t="shared" si="137"/>
        <v>0</v>
      </c>
      <c r="AD86" s="411">
        <f>AD85</f>
        <v>0</v>
      </c>
      <c r="AE86" s="411">
        <f t="shared" ref="AE86:AL86" si="138">AE85</f>
        <v>0</v>
      </c>
      <c r="AF86" s="411">
        <f t="shared" si="138"/>
        <v>0</v>
      </c>
      <c r="AG86" s="411">
        <f t="shared" si="138"/>
        <v>0</v>
      </c>
      <c r="AH86" s="411">
        <f t="shared" si="138"/>
        <v>0</v>
      </c>
      <c r="AI86" s="411">
        <f t="shared" si="138"/>
        <v>0</v>
      </c>
      <c r="AJ86" s="411">
        <f t="shared" si="138"/>
        <v>0</v>
      </c>
      <c r="AK86" s="411">
        <f t="shared" si="138"/>
        <v>0</v>
      </c>
      <c r="AL86" s="411">
        <f t="shared" si="138"/>
        <v>0</v>
      </c>
      <c r="AM86" s="297"/>
    </row>
    <row r="87" spans="1:40" hidden="1" outlineLevel="1">
      <c r="B87" s="315"/>
      <c r="C87" s="305"/>
      <c r="D87" s="291"/>
      <c r="E87" s="291"/>
      <c r="F87" s="291"/>
      <c r="G87" s="291"/>
      <c r="H87" s="291"/>
      <c r="I87" s="291"/>
      <c r="J87" s="291"/>
      <c r="K87" s="291"/>
      <c r="L87" s="291"/>
      <c r="M87" s="291"/>
      <c r="N87" s="761"/>
      <c r="O87" s="291"/>
      <c r="P87" s="291"/>
      <c r="Q87" s="291"/>
      <c r="R87" s="291"/>
      <c r="S87" s="291"/>
      <c r="T87" s="291"/>
      <c r="U87" s="291"/>
      <c r="V87" s="291"/>
      <c r="W87" s="291"/>
      <c r="X87" s="291"/>
      <c r="Y87" s="412"/>
      <c r="Z87" s="412"/>
      <c r="AA87" s="412"/>
      <c r="AB87" s="412"/>
      <c r="AC87" s="412"/>
      <c r="AD87" s="412"/>
      <c r="AE87" s="412"/>
      <c r="AF87" s="412"/>
      <c r="AG87" s="412"/>
      <c r="AH87" s="412"/>
      <c r="AI87" s="412"/>
      <c r="AJ87" s="412"/>
      <c r="AK87" s="412"/>
      <c r="AL87" s="412"/>
      <c r="AM87" s="306"/>
    </row>
    <row r="88" spans="1:40" s="283" customFormat="1" hidden="1" outlineLevel="1">
      <c r="A88" s="520">
        <v>16</v>
      </c>
      <c r="B88" s="324" t="s">
        <v>491</v>
      </c>
      <c r="C88" s="291" t="s">
        <v>25</v>
      </c>
      <c r="D88" s="295"/>
      <c r="E88" s="295"/>
      <c r="F88" s="295"/>
      <c r="G88" s="295"/>
      <c r="H88" s="295"/>
      <c r="I88" s="295"/>
      <c r="J88" s="295"/>
      <c r="K88" s="295"/>
      <c r="L88" s="295"/>
      <c r="M88" s="295"/>
      <c r="N88" s="295">
        <v>0</v>
      </c>
      <c r="O88" s="295"/>
      <c r="P88" s="295"/>
      <c r="Q88" s="295"/>
      <c r="R88" s="295"/>
      <c r="S88" s="295"/>
      <c r="T88" s="295"/>
      <c r="U88" s="295"/>
      <c r="V88" s="295"/>
      <c r="W88" s="295"/>
      <c r="X88" s="295"/>
      <c r="Y88" s="410"/>
      <c r="Z88" s="410"/>
      <c r="AA88" s="410"/>
      <c r="AB88" s="410"/>
      <c r="AC88" s="410"/>
      <c r="AD88" s="410"/>
      <c r="AE88" s="410"/>
      <c r="AF88" s="410"/>
      <c r="AG88" s="410"/>
      <c r="AH88" s="410"/>
      <c r="AI88" s="410"/>
      <c r="AJ88" s="410"/>
      <c r="AK88" s="410"/>
      <c r="AL88" s="410"/>
      <c r="AM88" s="296">
        <f>SUM(Y88:AL88)</f>
        <v>0</v>
      </c>
    </row>
    <row r="89" spans="1:40" s="283" customFormat="1" hidden="1" outlineLevel="1">
      <c r="A89" s="520"/>
      <c r="B89" s="324" t="s">
        <v>267</v>
      </c>
      <c r="C89" s="291" t="s">
        <v>163</v>
      </c>
      <c r="D89" s="295"/>
      <c r="E89" s="295"/>
      <c r="F89" s="295"/>
      <c r="G89" s="295"/>
      <c r="H89" s="295"/>
      <c r="I89" s="295"/>
      <c r="J89" s="295"/>
      <c r="K89" s="295"/>
      <c r="L89" s="295"/>
      <c r="M89" s="295"/>
      <c r="N89" s="295">
        <f>N88</f>
        <v>0</v>
      </c>
      <c r="O89" s="295"/>
      <c r="P89" s="295"/>
      <c r="Q89" s="295"/>
      <c r="R89" s="295"/>
      <c r="S89" s="295"/>
      <c r="T89" s="295"/>
      <c r="U89" s="295"/>
      <c r="V89" s="295"/>
      <c r="W89" s="295"/>
      <c r="X89" s="295"/>
      <c r="Y89" s="411">
        <f>Y88</f>
        <v>0</v>
      </c>
      <c r="Z89" s="411">
        <f t="shared" ref="Z89:AC89" si="139">Z88</f>
        <v>0</v>
      </c>
      <c r="AA89" s="411">
        <f t="shared" si="139"/>
        <v>0</v>
      </c>
      <c r="AB89" s="411">
        <f t="shared" si="139"/>
        <v>0</v>
      </c>
      <c r="AC89" s="411">
        <f t="shared" si="139"/>
        <v>0</v>
      </c>
      <c r="AD89" s="411">
        <f>AD88</f>
        <v>0</v>
      </c>
      <c r="AE89" s="411">
        <f t="shared" ref="AE89:AL89" si="140">AE88</f>
        <v>0</v>
      </c>
      <c r="AF89" s="411">
        <f t="shared" si="140"/>
        <v>0</v>
      </c>
      <c r="AG89" s="411">
        <f t="shared" si="140"/>
        <v>0</v>
      </c>
      <c r="AH89" s="411">
        <f t="shared" si="140"/>
        <v>0</v>
      </c>
      <c r="AI89" s="411">
        <f t="shared" si="140"/>
        <v>0</v>
      </c>
      <c r="AJ89" s="411">
        <f t="shared" si="140"/>
        <v>0</v>
      </c>
      <c r="AK89" s="411">
        <f t="shared" si="140"/>
        <v>0</v>
      </c>
      <c r="AL89" s="411">
        <f t="shared" si="140"/>
        <v>0</v>
      </c>
      <c r="AM89" s="297"/>
    </row>
    <row r="90" spans="1:40" s="283" customFormat="1" hidden="1" outlineLevel="1">
      <c r="A90" s="520"/>
      <c r="B90" s="324"/>
      <c r="C90" s="291"/>
      <c r="D90" s="291"/>
      <c r="E90" s="291"/>
      <c r="F90" s="291"/>
      <c r="G90" s="291"/>
      <c r="H90" s="291"/>
      <c r="I90" s="291"/>
      <c r="J90" s="291"/>
      <c r="K90" s="291"/>
      <c r="L90" s="291"/>
      <c r="M90" s="291"/>
      <c r="N90" s="761"/>
      <c r="O90" s="291"/>
      <c r="P90" s="291"/>
      <c r="Q90" s="291"/>
      <c r="R90" s="291"/>
      <c r="S90" s="291"/>
      <c r="T90" s="291"/>
      <c r="U90" s="291"/>
      <c r="V90" s="291"/>
      <c r="W90" s="291"/>
      <c r="X90" s="291"/>
      <c r="Y90" s="412"/>
      <c r="Z90" s="412"/>
      <c r="AA90" s="412"/>
      <c r="AB90" s="412"/>
      <c r="AC90" s="412"/>
      <c r="AD90" s="412"/>
      <c r="AE90" s="416"/>
      <c r="AF90" s="416"/>
      <c r="AG90" s="416"/>
      <c r="AH90" s="416"/>
      <c r="AI90" s="416"/>
      <c r="AJ90" s="416"/>
      <c r="AK90" s="416"/>
      <c r="AL90" s="416"/>
      <c r="AM90" s="313"/>
    </row>
    <row r="91" spans="1:40" ht="15.75" hidden="1" outlineLevel="1">
      <c r="B91" s="517" t="s">
        <v>496</v>
      </c>
      <c r="C91" s="320"/>
      <c r="D91" s="290"/>
      <c r="E91" s="289"/>
      <c r="F91" s="289"/>
      <c r="G91" s="289"/>
      <c r="H91" s="289"/>
      <c r="I91" s="289"/>
      <c r="J91" s="289"/>
      <c r="K91" s="289"/>
      <c r="L91" s="289"/>
      <c r="M91" s="289"/>
      <c r="N91" s="771"/>
      <c r="O91" s="289"/>
      <c r="P91" s="289"/>
      <c r="Q91" s="289"/>
      <c r="R91" s="289"/>
      <c r="S91" s="289"/>
      <c r="T91" s="289"/>
      <c r="U91" s="289"/>
      <c r="V91" s="289"/>
      <c r="W91" s="289"/>
      <c r="X91" s="289"/>
      <c r="Y91" s="414"/>
      <c r="Z91" s="414"/>
      <c r="AA91" s="414"/>
      <c r="AB91" s="414"/>
      <c r="AC91" s="414"/>
      <c r="AD91" s="414"/>
      <c r="AE91" s="414"/>
      <c r="AF91" s="414"/>
      <c r="AG91" s="414"/>
      <c r="AH91" s="414"/>
      <c r="AI91" s="414"/>
      <c r="AJ91" s="414"/>
      <c r="AK91" s="414"/>
      <c r="AL91" s="414"/>
      <c r="AM91" s="292"/>
    </row>
    <row r="92" spans="1:40" hidden="1" outlineLevel="1">
      <c r="A92" s="520">
        <v>17</v>
      </c>
      <c r="B92" s="518" t="s">
        <v>112</v>
      </c>
      <c r="C92" s="291" t="s">
        <v>25</v>
      </c>
      <c r="D92" s="295"/>
      <c r="E92" s="295"/>
      <c r="F92" s="295"/>
      <c r="G92" s="295"/>
      <c r="H92" s="295"/>
      <c r="I92" s="295"/>
      <c r="J92" s="295"/>
      <c r="K92" s="295"/>
      <c r="L92" s="295"/>
      <c r="M92" s="295"/>
      <c r="N92" s="295">
        <v>12</v>
      </c>
      <c r="O92" s="295"/>
      <c r="P92" s="295"/>
      <c r="Q92" s="295"/>
      <c r="R92" s="295"/>
      <c r="S92" s="295"/>
      <c r="T92" s="295"/>
      <c r="U92" s="295"/>
      <c r="V92" s="295"/>
      <c r="W92" s="295"/>
      <c r="X92" s="295"/>
      <c r="Y92" s="426"/>
      <c r="Z92" s="410"/>
      <c r="AA92" s="410"/>
      <c r="AB92" s="410"/>
      <c r="AC92" s="410"/>
      <c r="AD92" s="410"/>
      <c r="AE92" s="410"/>
      <c r="AF92" s="415"/>
      <c r="AG92" s="415"/>
      <c r="AH92" s="415"/>
      <c r="AI92" s="415"/>
      <c r="AJ92" s="415"/>
      <c r="AK92" s="415"/>
      <c r="AL92" s="415"/>
      <c r="AM92" s="296">
        <f>SUM(Y92:AL92)</f>
        <v>0</v>
      </c>
    </row>
    <row r="93" spans="1:40" hidden="1" outlineLevel="1">
      <c r="B93" s="294" t="s">
        <v>267</v>
      </c>
      <c r="C93" s="291" t="s">
        <v>163</v>
      </c>
      <c r="D93" s="295"/>
      <c r="E93" s="295"/>
      <c r="F93" s="295"/>
      <c r="G93" s="295"/>
      <c r="H93" s="295"/>
      <c r="I93" s="295"/>
      <c r="J93" s="295"/>
      <c r="K93" s="295"/>
      <c r="L93" s="295"/>
      <c r="M93" s="295"/>
      <c r="N93" s="295">
        <f>N92</f>
        <v>12</v>
      </c>
      <c r="O93" s="295"/>
      <c r="P93" s="295"/>
      <c r="Q93" s="295"/>
      <c r="R93" s="295"/>
      <c r="S93" s="295"/>
      <c r="T93" s="295"/>
      <c r="U93" s="295"/>
      <c r="V93" s="295"/>
      <c r="W93" s="295"/>
      <c r="X93" s="295"/>
      <c r="Y93" s="411">
        <f>Y92</f>
        <v>0</v>
      </c>
      <c r="Z93" s="411">
        <f t="shared" ref="Z93:AL93" si="141">Z92</f>
        <v>0</v>
      </c>
      <c r="AA93" s="411">
        <f t="shared" si="141"/>
        <v>0</v>
      </c>
      <c r="AB93" s="411">
        <f t="shared" si="141"/>
        <v>0</v>
      </c>
      <c r="AC93" s="411">
        <f t="shared" si="141"/>
        <v>0</v>
      </c>
      <c r="AD93" s="411">
        <f t="shared" si="141"/>
        <v>0</v>
      </c>
      <c r="AE93" s="411">
        <f t="shared" si="141"/>
        <v>0</v>
      </c>
      <c r="AF93" s="411">
        <f t="shared" si="141"/>
        <v>0</v>
      </c>
      <c r="AG93" s="411">
        <f t="shared" si="141"/>
        <v>0</v>
      </c>
      <c r="AH93" s="411">
        <f t="shared" si="141"/>
        <v>0</v>
      </c>
      <c r="AI93" s="411">
        <f t="shared" si="141"/>
        <v>0</v>
      </c>
      <c r="AJ93" s="411">
        <f t="shared" si="141"/>
        <v>0</v>
      </c>
      <c r="AK93" s="411">
        <f t="shared" si="141"/>
        <v>0</v>
      </c>
      <c r="AL93" s="411">
        <f t="shared" si="141"/>
        <v>0</v>
      </c>
      <c r="AM93" s="306"/>
    </row>
    <row r="94" spans="1:40" hidden="1" outlineLevel="1">
      <c r="B94" s="294"/>
      <c r="C94" s="291"/>
      <c r="D94" s="291"/>
      <c r="E94" s="291"/>
      <c r="F94" s="291"/>
      <c r="G94" s="291"/>
      <c r="H94" s="291"/>
      <c r="I94" s="291"/>
      <c r="J94" s="291"/>
      <c r="K94" s="291"/>
      <c r="L94" s="291"/>
      <c r="M94" s="291"/>
      <c r="N94" s="761"/>
      <c r="O94" s="291"/>
      <c r="P94" s="291"/>
      <c r="Q94" s="291"/>
      <c r="R94" s="291"/>
      <c r="S94" s="291"/>
      <c r="T94" s="291"/>
      <c r="U94" s="291"/>
      <c r="V94" s="291"/>
      <c r="W94" s="291"/>
      <c r="X94" s="291"/>
      <c r="Y94" s="422"/>
      <c r="Z94" s="425"/>
      <c r="AA94" s="425"/>
      <c r="AB94" s="425"/>
      <c r="AC94" s="425"/>
      <c r="AD94" s="425"/>
      <c r="AE94" s="425"/>
      <c r="AF94" s="425"/>
      <c r="AG94" s="425"/>
      <c r="AH94" s="425"/>
      <c r="AI94" s="425"/>
      <c r="AJ94" s="425"/>
      <c r="AK94" s="425"/>
      <c r="AL94" s="425"/>
      <c r="AM94" s="306"/>
    </row>
    <row r="95" spans="1:40" hidden="1" outlineLevel="1">
      <c r="A95" s="520">
        <v>18</v>
      </c>
      <c r="B95" s="518" t="s">
        <v>109</v>
      </c>
      <c r="C95" s="291" t="s">
        <v>25</v>
      </c>
      <c r="D95" s="295"/>
      <c r="E95" s="295"/>
      <c r="F95" s="295"/>
      <c r="G95" s="295"/>
      <c r="H95" s="295"/>
      <c r="I95" s="295"/>
      <c r="J95" s="295"/>
      <c r="K95" s="295"/>
      <c r="L95" s="295"/>
      <c r="M95" s="295"/>
      <c r="N95" s="295">
        <v>12</v>
      </c>
      <c r="O95" s="295"/>
      <c r="P95" s="295"/>
      <c r="Q95" s="295"/>
      <c r="R95" s="295"/>
      <c r="S95" s="295"/>
      <c r="T95" s="295"/>
      <c r="U95" s="295"/>
      <c r="V95" s="295"/>
      <c r="W95" s="295"/>
      <c r="X95" s="295"/>
      <c r="Y95" s="426"/>
      <c r="Z95" s="410"/>
      <c r="AA95" s="410"/>
      <c r="AB95" s="410"/>
      <c r="AC95" s="410"/>
      <c r="AD95" s="410"/>
      <c r="AE95" s="410"/>
      <c r="AF95" s="415"/>
      <c r="AG95" s="415"/>
      <c r="AH95" s="415"/>
      <c r="AI95" s="415"/>
      <c r="AJ95" s="415"/>
      <c r="AK95" s="415"/>
      <c r="AL95" s="415"/>
      <c r="AM95" s="296">
        <f>SUM(Y95:AL95)</f>
        <v>0</v>
      </c>
    </row>
    <row r="96" spans="1:40" hidden="1" outlineLevel="1">
      <c r="B96" s="294" t="s">
        <v>267</v>
      </c>
      <c r="C96" s="291" t="s">
        <v>163</v>
      </c>
      <c r="D96" s="295"/>
      <c r="E96" s="295"/>
      <c r="F96" s="295"/>
      <c r="G96" s="295"/>
      <c r="H96" s="295"/>
      <c r="I96" s="295"/>
      <c r="J96" s="295"/>
      <c r="K96" s="295"/>
      <c r="L96" s="295"/>
      <c r="M96" s="295"/>
      <c r="N96" s="295">
        <f>N95</f>
        <v>12</v>
      </c>
      <c r="O96" s="295"/>
      <c r="P96" s="295"/>
      <c r="Q96" s="295"/>
      <c r="R96" s="295"/>
      <c r="S96" s="295"/>
      <c r="T96" s="295"/>
      <c r="U96" s="295"/>
      <c r="V96" s="295"/>
      <c r="W96" s="295"/>
      <c r="X96" s="295"/>
      <c r="Y96" s="411">
        <f>Y95</f>
        <v>0</v>
      </c>
      <c r="Z96" s="411">
        <f t="shared" ref="Z96" si="142">Z95</f>
        <v>0</v>
      </c>
      <c r="AA96" s="411">
        <f t="shared" ref="AA96" si="143">AA95</f>
        <v>0</v>
      </c>
      <c r="AB96" s="411">
        <f t="shared" ref="AB96" si="144">AB95</f>
        <v>0</v>
      </c>
      <c r="AC96" s="411">
        <f t="shared" ref="AC96" si="145">AC95</f>
        <v>0</v>
      </c>
      <c r="AD96" s="411">
        <f t="shared" ref="AD96" si="146">AD95</f>
        <v>0</v>
      </c>
      <c r="AE96" s="411">
        <f t="shared" ref="AE96" si="147">AE95</f>
        <v>0</v>
      </c>
      <c r="AF96" s="411">
        <f t="shared" ref="AF96" si="148">AF95</f>
        <v>0</v>
      </c>
      <c r="AG96" s="411">
        <f t="shared" ref="AG96" si="149">AG95</f>
        <v>0</v>
      </c>
      <c r="AH96" s="411">
        <f t="shared" ref="AH96" si="150">AH95</f>
        <v>0</v>
      </c>
      <c r="AI96" s="411">
        <f t="shared" ref="AI96" si="151">AI95</f>
        <v>0</v>
      </c>
      <c r="AJ96" s="411">
        <f t="shared" ref="AJ96" si="152">AJ95</f>
        <v>0</v>
      </c>
      <c r="AK96" s="411">
        <f t="shared" ref="AK96" si="153">AK95</f>
        <v>0</v>
      </c>
      <c r="AL96" s="411">
        <f t="shared" ref="AL96" si="154">AL95</f>
        <v>0</v>
      </c>
      <c r="AM96" s="306"/>
    </row>
    <row r="97" spans="1:39" hidden="1" outlineLevel="1">
      <c r="B97" s="322"/>
      <c r="C97" s="291"/>
      <c r="D97" s="291"/>
      <c r="E97" s="291"/>
      <c r="F97" s="291"/>
      <c r="G97" s="291"/>
      <c r="H97" s="291"/>
      <c r="I97" s="291"/>
      <c r="J97" s="291"/>
      <c r="K97" s="291"/>
      <c r="L97" s="291"/>
      <c r="M97" s="291"/>
      <c r="N97" s="761"/>
      <c r="O97" s="291"/>
      <c r="P97" s="291"/>
      <c r="Q97" s="291"/>
      <c r="R97" s="291"/>
      <c r="S97" s="291"/>
      <c r="T97" s="291"/>
      <c r="U97" s="291"/>
      <c r="V97" s="291"/>
      <c r="W97" s="291"/>
      <c r="X97" s="291"/>
      <c r="Y97" s="423"/>
      <c r="Z97" s="424"/>
      <c r="AA97" s="424"/>
      <c r="AB97" s="424"/>
      <c r="AC97" s="424"/>
      <c r="AD97" s="424"/>
      <c r="AE97" s="424"/>
      <c r="AF97" s="424"/>
      <c r="AG97" s="424"/>
      <c r="AH97" s="424"/>
      <c r="AI97" s="424"/>
      <c r="AJ97" s="424"/>
      <c r="AK97" s="424"/>
      <c r="AL97" s="424"/>
      <c r="AM97" s="297"/>
    </row>
    <row r="98" spans="1:39" hidden="1" outlineLevel="1">
      <c r="A98" s="520">
        <v>19</v>
      </c>
      <c r="B98" s="518" t="s">
        <v>111</v>
      </c>
      <c r="C98" s="291" t="s">
        <v>25</v>
      </c>
      <c r="D98" s="295"/>
      <c r="E98" s="295"/>
      <c r="F98" s="295"/>
      <c r="G98" s="295"/>
      <c r="H98" s="295"/>
      <c r="I98" s="295"/>
      <c r="J98" s="295"/>
      <c r="K98" s="295"/>
      <c r="L98" s="295"/>
      <c r="M98" s="295"/>
      <c r="N98" s="295">
        <v>12</v>
      </c>
      <c r="O98" s="295"/>
      <c r="P98" s="295"/>
      <c r="Q98" s="295"/>
      <c r="R98" s="295"/>
      <c r="S98" s="295"/>
      <c r="T98" s="295"/>
      <c r="U98" s="295"/>
      <c r="V98" s="295"/>
      <c r="W98" s="295"/>
      <c r="X98" s="295"/>
      <c r="Y98" s="426"/>
      <c r="Z98" s="410"/>
      <c r="AA98" s="410"/>
      <c r="AB98" s="410"/>
      <c r="AC98" s="410"/>
      <c r="AD98" s="410"/>
      <c r="AE98" s="410"/>
      <c r="AF98" s="415"/>
      <c r="AG98" s="415"/>
      <c r="AH98" s="415"/>
      <c r="AI98" s="415"/>
      <c r="AJ98" s="415"/>
      <c r="AK98" s="415"/>
      <c r="AL98" s="415"/>
      <c r="AM98" s="296">
        <f>SUM(Y98:AL98)</f>
        <v>0</v>
      </c>
    </row>
    <row r="99" spans="1:39" hidden="1" outlineLevel="1">
      <c r="B99" s="294" t="s">
        <v>267</v>
      </c>
      <c r="C99" s="291" t="s">
        <v>163</v>
      </c>
      <c r="D99" s="295"/>
      <c r="E99" s="295"/>
      <c r="F99" s="295"/>
      <c r="G99" s="295"/>
      <c r="H99" s="295"/>
      <c r="I99" s="295"/>
      <c r="J99" s="295"/>
      <c r="K99" s="295"/>
      <c r="L99" s="295"/>
      <c r="M99" s="295"/>
      <c r="N99" s="295">
        <f>N98</f>
        <v>12</v>
      </c>
      <c r="O99" s="295"/>
      <c r="P99" s="295"/>
      <c r="Q99" s="295"/>
      <c r="R99" s="295"/>
      <c r="S99" s="295"/>
      <c r="T99" s="295"/>
      <c r="U99" s="295"/>
      <c r="V99" s="295"/>
      <c r="W99" s="295"/>
      <c r="X99" s="295"/>
      <c r="Y99" s="411">
        <f>Y98</f>
        <v>0</v>
      </c>
      <c r="Z99" s="411">
        <f t="shared" ref="Z99:AL99" si="155">Z98</f>
        <v>0</v>
      </c>
      <c r="AA99" s="411">
        <f t="shared" si="155"/>
        <v>0</v>
      </c>
      <c r="AB99" s="411">
        <f t="shared" si="155"/>
        <v>0</v>
      </c>
      <c r="AC99" s="411">
        <f t="shared" si="155"/>
        <v>0</v>
      </c>
      <c r="AD99" s="411">
        <f t="shared" si="155"/>
        <v>0</v>
      </c>
      <c r="AE99" s="411">
        <f t="shared" si="155"/>
        <v>0</v>
      </c>
      <c r="AF99" s="411">
        <f t="shared" si="155"/>
        <v>0</v>
      </c>
      <c r="AG99" s="411">
        <f t="shared" si="155"/>
        <v>0</v>
      </c>
      <c r="AH99" s="411">
        <f t="shared" si="155"/>
        <v>0</v>
      </c>
      <c r="AI99" s="411">
        <f t="shared" si="155"/>
        <v>0</v>
      </c>
      <c r="AJ99" s="411">
        <f t="shared" si="155"/>
        <v>0</v>
      </c>
      <c r="AK99" s="411">
        <f t="shared" si="155"/>
        <v>0</v>
      </c>
      <c r="AL99" s="411">
        <f t="shared" si="155"/>
        <v>0</v>
      </c>
      <c r="AM99" s="297"/>
    </row>
    <row r="100" spans="1:39" hidden="1" outlineLevel="1">
      <c r="B100" s="322"/>
      <c r="C100" s="291"/>
      <c r="D100" s="291"/>
      <c r="E100" s="291"/>
      <c r="F100" s="291"/>
      <c r="G100" s="291"/>
      <c r="H100" s="291"/>
      <c r="I100" s="291"/>
      <c r="J100" s="291"/>
      <c r="K100" s="291"/>
      <c r="L100" s="291"/>
      <c r="M100" s="291"/>
      <c r="N100" s="761"/>
      <c r="O100" s="291"/>
      <c r="P100" s="291"/>
      <c r="Q100" s="291"/>
      <c r="R100" s="291"/>
      <c r="S100" s="291"/>
      <c r="T100" s="291"/>
      <c r="U100" s="291"/>
      <c r="V100" s="291"/>
      <c r="W100" s="291"/>
      <c r="X100" s="291"/>
      <c r="Y100" s="412"/>
      <c r="Z100" s="412"/>
      <c r="AA100" s="412"/>
      <c r="AB100" s="412"/>
      <c r="AC100" s="412"/>
      <c r="AD100" s="412"/>
      <c r="AE100" s="412"/>
      <c r="AF100" s="412"/>
      <c r="AG100" s="412"/>
      <c r="AH100" s="412"/>
      <c r="AI100" s="412"/>
      <c r="AJ100" s="412"/>
      <c r="AK100" s="412"/>
      <c r="AL100" s="412"/>
      <c r="AM100" s="306"/>
    </row>
    <row r="101" spans="1:39" hidden="1" outlineLevel="1">
      <c r="A101" s="520">
        <v>20</v>
      </c>
      <c r="B101" s="518" t="s">
        <v>110</v>
      </c>
      <c r="C101" s="291" t="s">
        <v>25</v>
      </c>
      <c r="D101" s="295"/>
      <c r="E101" s="295"/>
      <c r="F101" s="295"/>
      <c r="G101" s="295"/>
      <c r="H101" s="295"/>
      <c r="I101" s="295"/>
      <c r="J101" s="295"/>
      <c r="K101" s="295"/>
      <c r="L101" s="295"/>
      <c r="M101" s="295"/>
      <c r="N101" s="295">
        <v>12</v>
      </c>
      <c r="O101" s="295"/>
      <c r="P101" s="295"/>
      <c r="Q101" s="295"/>
      <c r="R101" s="295"/>
      <c r="S101" s="295"/>
      <c r="T101" s="295"/>
      <c r="U101" s="295"/>
      <c r="V101" s="295"/>
      <c r="W101" s="295"/>
      <c r="X101" s="295"/>
      <c r="Y101" s="426"/>
      <c r="Z101" s="410"/>
      <c r="AA101" s="410"/>
      <c r="AB101" s="410"/>
      <c r="AC101" s="410"/>
      <c r="AD101" s="410"/>
      <c r="AE101" s="410"/>
      <c r="AF101" s="415"/>
      <c r="AG101" s="415"/>
      <c r="AH101" s="415"/>
      <c r="AI101" s="415"/>
      <c r="AJ101" s="415"/>
      <c r="AK101" s="415"/>
      <c r="AL101" s="415"/>
      <c r="AM101" s="296">
        <f>SUM(Y101:AL101)</f>
        <v>0</v>
      </c>
    </row>
    <row r="102" spans="1:39" hidden="1" outlineLevel="1">
      <c r="B102" s="294" t="s">
        <v>267</v>
      </c>
      <c r="C102" s="291" t="s">
        <v>163</v>
      </c>
      <c r="D102" s="295"/>
      <c r="E102" s="295"/>
      <c r="F102" s="295"/>
      <c r="G102" s="295"/>
      <c r="H102" s="295"/>
      <c r="I102" s="295"/>
      <c r="J102" s="295"/>
      <c r="K102" s="295"/>
      <c r="L102" s="295"/>
      <c r="M102" s="295"/>
      <c r="N102" s="295">
        <f>N101</f>
        <v>12</v>
      </c>
      <c r="O102" s="295"/>
      <c r="P102" s="295"/>
      <c r="Q102" s="295"/>
      <c r="R102" s="295"/>
      <c r="S102" s="295"/>
      <c r="T102" s="295"/>
      <c r="U102" s="295"/>
      <c r="V102" s="295"/>
      <c r="W102" s="295"/>
      <c r="X102" s="295"/>
      <c r="Y102" s="411">
        <f t="shared" ref="Y102:AL102" si="156">Y101</f>
        <v>0</v>
      </c>
      <c r="Z102" s="411">
        <f t="shared" si="156"/>
        <v>0</v>
      </c>
      <c r="AA102" s="411">
        <f t="shared" si="156"/>
        <v>0</v>
      </c>
      <c r="AB102" s="411">
        <f t="shared" si="156"/>
        <v>0</v>
      </c>
      <c r="AC102" s="411">
        <f t="shared" si="156"/>
        <v>0</v>
      </c>
      <c r="AD102" s="411">
        <f t="shared" si="156"/>
        <v>0</v>
      </c>
      <c r="AE102" s="411">
        <f t="shared" si="156"/>
        <v>0</v>
      </c>
      <c r="AF102" s="411">
        <f t="shared" si="156"/>
        <v>0</v>
      </c>
      <c r="AG102" s="411">
        <f t="shared" si="156"/>
        <v>0</v>
      </c>
      <c r="AH102" s="411">
        <f t="shared" si="156"/>
        <v>0</v>
      </c>
      <c r="AI102" s="411">
        <f t="shared" si="156"/>
        <v>0</v>
      </c>
      <c r="AJ102" s="411">
        <f t="shared" si="156"/>
        <v>0</v>
      </c>
      <c r="AK102" s="411">
        <f t="shared" si="156"/>
        <v>0</v>
      </c>
      <c r="AL102" s="411">
        <f t="shared" si="156"/>
        <v>0</v>
      </c>
      <c r="AM102" s="306"/>
    </row>
    <row r="103" spans="1:39" ht="15.75" outlineLevel="1">
      <c r="B103" s="323"/>
      <c r="C103" s="300"/>
      <c r="D103" s="291"/>
      <c r="E103" s="291"/>
      <c r="F103" s="291"/>
      <c r="G103" s="291"/>
      <c r="H103" s="291"/>
      <c r="I103" s="291"/>
      <c r="J103" s="291"/>
      <c r="K103" s="291"/>
      <c r="L103" s="291"/>
      <c r="M103" s="291"/>
      <c r="N103" s="773"/>
      <c r="O103" s="291"/>
      <c r="P103" s="291"/>
      <c r="Q103" s="291"/>
      <c r="R103" s="291"/>
      <c r="S103" s="291"/>
      <c r="T103" s="291"/>
      <c r="U103" s="291"/>
      <c r="V103" s="291"/>
      <c r="W103" s="291"/>
      <c r="X103" s="291"/>
      <c r="Y103" s="412"/>
      <c r="Z103" s="412"/>
      <c r="AA103" s="412"/>
      <c r="AB103" s="412"/>
      <c r="AC103" s="412"/>
      <c r="AD103" s="412"/>
      <c r="AE103" s="412"/>
      <c r="AF103" s="412"/>
      <c r="AG103" s="412"/>
      <c r="AH103" s="412"/>
      <c r="AI103" s="412"/>
      <c r="AJ103" s="412"/>
      <c r="AK103" s="412"/>
      <c r="AL103" s="412"/>
      <c r="AM103" s="306"/>
    </row>
    <row r="104" spans="1:39" ht="15.75" outlineLevel="1">
      <c r="B104" s="516" t="s">
        <v>503</v>
      </c>
      <c r="C104" s="291"/>
      <c r="D104" s="291"/>
      <c r="E104" s="291"/>
      <c r="F104" s="291"/>
      <c r="G104" s="291"/>
      <c r="H104" s="291"/>
      <c r="I104" s="291"/>
      <c r="J104" s="291"/>
      <c r="K104" s="291"/>
      <c r="L104" s="291"/>
      <c r="M104" s="291"/>
      <c r="N104" s="76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75" outlineLevel="1">
      <c r="B105" s="288" t="s">
        <v>499</v>
      </c>
      <c r="C105" s="291"/>
      <c r="D105" s="291"/>
      <c r="E105" s="291"/>
      <c r="F105" s="291"/>
      <c r="G105" s="291"/>
      <c r="H105" s="291"/>
      <c r="I105" s="291"/>
      <c r="J105" s="291"/>
      <c r="K105" s="291"/>
      <c r="L105" s="291"/>
      <c r="M105" s="291"/>
      <c r="N105" s="761"/>
      <c r="O105" s="291"/>
      <c r="P105" s="291"/>
      <c r="Q105" s="291"/>
      <c r="R105" s="291"/>
      <c r="S105" s="291"/>
      <c r="T105" s="291"/>
      <c r="U105" s="291"/>
      <c r="V105" s="291"/>
      <c r="W105" s="291"/>
      <c r="X105" s="291"/>
      <c r="Y105" s="422"/>
      <c r="Z105" s="425"/>
      <c r="AA105" s="425"/>
      <c r="AB105" s="425"/>
      <c r="AC105" s="425"/>
      <c r="AD105" s="425"/>
      <c r="AE105" s="425"/>
      <c r="AF105" s="425"/>
      <c r="AG105" s="425"/>
      <c r="AH105" s="425"/>
      <c r="AI105" s="425"/>
      <c r="AJ105" s="425"/>
      <c r="AK105" s="425"/>
      <c r="AL105" s="425"/>
      <c r="AM105" s="306"/>
    </row>
    <row r="106" spans="1:39" outlineLevel="1">
      <c r="A106" s="520">
        <v>21</v>
      </c>
      <c r="B106" s="518" t="s">
        <v>113</v>
      </c>
      <c r="C106" s="291" t="s">
        <v>25</v>
      </c>
      <c r="D106" s="295"/>
      <c r="E106" s="295"/>
      <c r="F106" s="295"/>
      <c r="G106" s="295"/>
      <c r="H106" s="295"/>
      <c r="I106" s="295"/>
      <c r="J106" s="295"/>
      <c r="K106" s="295"/>
      <c r="L106" s="295"/>
      <c r="M106" s="295"/>
      <c r="N106" s="761"/>
      <c r="O106" s="295"/>
      <c r="P106" s="295"/>
      <c r="Q106" s="295"/>
      <c r="R106" s="295"/>
      <c r="S106" s="295"/>
      <c r="T106" s="295"/>
      <c r="U106" s="295"/>
      <c r="V106" s="295"/>
      <c r="W106" s="295"/>
      <c r="X106" s="295"/>
      <c r="Y106" s="531"/>
      <c r="Z106" s="410"/>
      <c r="AA106" s="410"/>
      <c r="AB106" s="410"/>
      <c r="AC106" s="410"/>
      <c r="AD106" s="410"/>
      <c r="AE106" s="410"/>
      <c r="AF106" s="410"/>
      <c r="AG106" s="410"/>
      <c r="AH106" s="410"/>
      <c r="AI106" s="410"/>
      <c r="AJ106" s="410"/>
      <c r="AK106" s="410"/>
      <c r="AL106" s="410"/>
      <c r="AM106" s="296">
        <f>SUM(Y106:AL106)</f>
        <v>0</v>
      </c>
    </row>
    <row r="107" spans="1:39" outlineLevel="1">
      <c r="B107" s="294" t="s">
        <v>267</v>
      </c>
      <c r="C107" s="291" t="s">
        <v>163</v>
      </c>
      <c r="D107" s="295"/>
      <c r="E107" s="295"/>
      <c r="F107" s="295"/>
      <c r="G107" s="295"/>
      <c r="H107" s="295"/>
      <c r="I107" s="295"/>
      <c r="J107" s="295"/>
      <c r="K107" s="295"/>
      <c r="L107" s="295"/>
      <c r="M107" s="295"/>
      <c r="N107" s="761"/>
      <c r="O107" s="295"/>
      <c r="P107" s="295"/>
      <c r="Q107" s="295"/>
      <c r="R107" s="295"/>
      <c r="S107" s="295"/>
      <c r="T107" s="295"/>
      <c r="U107" s="295"/>
      <c r="V107" s="295"/>
      <c r="W107" s="295"/>
      <c r="X107" s="295"/>
      <c r="Y107" s="411">
        <f>Y106</f>
        <v>0</v>
      </c>
      <c r="Z107" s="411">
        <f t="shared" ref="Z107" si="157">Z106</f>
        <v>0</v>
      </c>
      <c r="AA107" s="411">
        <f t="shared" ref="AA107" si="158">AA106</f>
        <v>0</v>
      </c>
      <c r="AB107" s="411">
        <f t="shared" ref="AB107" si="159">AB106</f>
        <v>0</v>
      </c>
      <c r="AC107" s="411">
        <f t="shared" ref="AC107" si="160">AC106</f>
        <v>0</v>
      </c>
      <c r="AD107" s="411">
        <f t="shared" ref="AD107" si="161">AD106</f>
        <v>0</v>
      </c>
      <c r="AE107" s="411">
        <f t="shared" ref="AE107" si="162">AE106</f>
        <v>0</v>
      </c>
      <c r="AF107" s="411">
        <f t="shared" ref="AF107" si="163">AF106</f>
        <v>0</v>
      </c>
      <c r="AG107" s="411">
        <f t="shared" ref="AG107" si="164">AG106</f>
        <v>0</v>
      </c>
      <c r="AH107" s="411">
        <f t="shared" ref="AH107" si="165">AH106</f>
        <v>0</v>
      </c>
      <c r="AI107" s="411">
        <f t="shared" ref="AI107" si="166">AI106</f>
        <v>0</v>
      </c>
      <c r="AJ107" s="411">
        <f t="shared" ref="AJ107" si="167">AJ106</f>
        <v>0</v>
      </c>
      <c r="AK107" s="411">
        <f t="shared" ref="AK107" si="168">AK106</f>
        <v>0</v>
      </c>
      <c r="AL107" s="411">
        <f t="shared" ref="AL107" si="169">AL106</f>
        <v>0</v>
      </c>
      <c r="AM107" s="306"/>
    </row>
    <row r="108" spans="1:39" outlineLevel="1">
      <c r="B108" s="294"/>
      <c r="C108" s="291"/>
      <c r="D108" s="291"/>
      <c r="E108" s="291"/>
      <c r="F108" s="291"/>
      <c r="G108" s="291"/>
      <c r="H108" s="291"/>
      <c r="I108" s="291"/>
      <c r="J108" s="291"/>
      <c r="K108" s="291"/>
      <c r="L108" s="291"/>
      <c r="M108" s="291"/>
      <c r="N108" s="761"/>
      <c r="O108" s="291"/>
      <c r="P108" s="291"/>
      <c r="Q108" s="291"/>
      <c r="R108" s="291"/>
      <c r="S108" s="291"/>
      <c r="T108" s="291"/>
      <c r="U108" s="291"/>
      <c r="V108" s="291"/>
      <c r="W108" s="291"/>
      <c r="X108" s="291"/>
      <c r="Y108" s="422"/>
      <c r="Z108" s="425"/>
      <c r="AA108" s="425"/>
      <c r="AB108" s="425"/>
      <c r="AC108" s="425"/>
      <c r="AD108" s="425"/>
      <c r="AE108" s="425"/>
      <c r="AF108" s="425"/>
      <c r="AG108" s="425"/>
      <c r="AH108" s="425"/>
      <c r="AI108" s="425"/>
      <c r="AJ108" s="425"/>
      <c r="AK108" s="425"/>
      <c r="AL108" s="425"/>
      <c r="AM108" s="306"/>
    </row>
    <row r="109" spans="1:39" ht="30" outlineLevel="1">
      <c r="A109" s="520">
        <v>22</v>
      </c>
      <c r="B109" s="518" t="s">
        <v>114</v>
      </c>
      <c r="C109" s="291" t="s">
        <v>25</v>
      </c>
      <c r="D109" s="295"/>
      <c r="E109" s="295"/>
      <c r="F109" s="295"/>
      <c r="G109" s="295"/>
      <c r="H109" s="295"/>
      <c r="I109" s="295"/>
      <c r="J109" s="295"/>
      <c r="K109" s="295"/>
      <c r="L109" s="295"/>
      <c r="M109" s="295"/>
      <c r="N109" s="761"/>
      <c r="O109" s="295"/>
      <c r="P109" s="295"/>
      <c r="Q109" s="295"/>
      <c r="R109" s="295"/>
      <c r="S109" s="295"/>
      <c r="T109" s="295"/>
      <c r="U109" s="295"/>
      <c r="V109" s="295"/>
      <c r="W109" s="295"/>
      <c r="X109" s="295"/>
      <c r="Y109" s="531"/>
      <c r="Z109" s="410"/>
      <c r="AA109" s="410"/>
      <c r="AB109" s="410"/>
      <c r="AC109" s="410"/>
      <c r="AD109" s="410"/>
      <c r="AE109" s="410"/>
      <c r="AF109" s="410"/>
      <c r="AG109" s="410"/>
      <c r="AH109" s="410"/>
      <c r="AI109" s="410"/>
      <c r="AJ109" s="410"/>
      <c r="AK109" s="410"/>
      <c r="AL109" s="410"/>
      <c r="AM109" s="296">
        <f>SUM(Y109:AL109)</f>
        <v>0</v>
      </c>
    </row>
    <row r="110" spans="1:39" outlineLevel="1">
      <c r="B110" s="294" t="s">
        <v>267</v>
      </c>
      <c r="C110" s="291" t="s">
        <v>163</v>
      </c>
      <c r="D110" s="295"/>
      <c r="E110" s="295"/>
      <c r="F110" s="295"/>
      <c r="G110" s="295"/>
      <c r="H110" s="295"/>
      <c r="I110" s="295"/>
      <c r="J110" s="295"/>
      <c r="K110" s="295"/>
      <c r="L110" s="295"/>
      <c r="M110" s="295"/>
      <c r="N110" s="761"/>
      <c r="O110" s="295"/>
      <c r="P110" s="295"/>
      <c r="Q110" s="295"/>
      <c r="R110" s="295"/>
      <c r="S110" s="295"/>
      <c r="T110" s="295"/>
      <c r="U110" s="295"/>
      <c r="V110" s="295"/>
      <c r="W110" s="295"/>
      <c r="X110" s="295"/>
      <c r="Y110" s="411">
        <f>Y109</f>
        <v>0</v>
      </c>
      <c r="Z110" s="411">
        <f t="shared" ref="Z110" si="170">Z109</f>
        <v>0</v>
      </c>
      <c r="AA110" s="411">
        <f t="shared" ref="AA110" si="171">AA109</f>
        <v>0</v>
      </c>
      <c r="AB110" s="411">
        <f t="shared" ref="AB110" si="172">AB109</f>
        <v>0</v>
      </c>
      <c r="AC110" s="411">
        <f t="shared" ref="AC110" si="173">AC109</f>
        <v>0</v>
      </c>
      <c r="AD110" s="411">
        <f t="shared" ref="AD110" si="174">AD109</f>
        <v>0</v>
      </c>
      <c r="AE110" s="411">
        <f t="shared" ref="AE110" si="175">AE109</f>
        <v>0</v>
      </c>
      <c r="AF110" s="411">
        <f t="shared" ref="AF110" si="176">AF109</f>
        <v>0</v>
      </c>
      <c r="AG110" s="411">
        <f t="shared" ref="AG110" si="177">AG109</f>
        <v>0</v>
      </c>
      <c r="AH110" s="411">
        <f t="shared" ref="AH110" si="178">AH109</f>
        <v>0</v>
      </c>
      <c r="AI110" s="411">
        <f t="shared" ref="AI110" si="179">AI109</f>
        <v>0</v>
      </c>
      <c r="AJ110" s="411">
        <f t="shared" ref="AJ110" si="180">AJ109</f>
        <v>0</v>
      </c>
      <c r="AK110" s="411">
        <f t="shared" ref="AK110" si="181">AK109</f>
        <v>0</v>
      </c>
      <c r="AL110" s="411">
        <f t="shared" ref="AL110" si="182">AL109</f>
        <v>0</v>
      </c>
      <c r="AM110" s="306"/>
    </row>
    <row r="111" spans="1:39" outlineLevel="1">
      <c r="B111" s="294"/>
      <c r="C111" s="291"/>
      <c r="D111" s="291"/>
      <c r="E111" s="291"/>
      <c r="F111" s="291"/>
      <c r="G111" s="291"/>
      <c r="H111" s="291"/>
      <c r="I111" s="291"/>
      <c r="J111" s="291"/>
      <c r="K111" s="291"/>
      <c r="L111" s="291"/>
      <c r="M111" s="291"/>
      <c r="N111" s="761"/>
      <c r="O111" s="291"/>
      <c r="P111" s="291"/>
      <c r="Q111" s="291"/>
      <c r="R111" s="291"/>
      <c r="S111" s="291"/>
      <c r="T111" s="291"/>
      <c r="U111" s="291"/>
      <c r="V111" s="291"/>
      <c r="W111" s="291"/>
      <c r="X111" s="291"/>
      <c r="Y111" s="422"/>
      <c r="Z111" s="425"/>
      <c r="AA111" s="425"/>
      <c r="AB111" s="425"/>
      <c r="AC111" s="425"/>
      <c r="AD111" s="425"/>
      <c r="AE111" s="425"/>
      <c r="AF111" s="425"/>
      <c r="AG111" s="425"/>
      <c r="AH111" s="425"/>
      <c r="AI111" s="425"/>
      <c r="AJ111" s="425"/>
      <c r="AK111" s="425"/>
      <c r="AL111" s="425"/>
      <c r="AM111" s="306"/>
    </row>
    <row r="112" spans="1:39" ht="30" outlineLevel="1">
      <c r="A112" s="520">
        <v>23</v>
      </c>
      <c r="B112" s="518" t="s">
        <v>115</v>
      </c>
      <c r="C112" s="291" t="s">
        <v>25</v>
      </c>
      <c r="D112" s="295"/>
      <c r="E112" s="295"/>
      <c r="F112" s="295"/>
      <c r="G112" s="295"/>
      <c r="H112" s="295"/>
      <c r="I112" s="295"/>
      <c r="J112" s="295"/>
      <c r="K112" s="295"/>
      <c r="L112" s="295"/>
      <c r="M112" s="295"/>
      <c r="N112" s="761"/>
      <c r="O112" s="295"/>
      <c r="P112" s="295"/>
      <c r="Q112" s="295"/>
      <c r="R112" s="295"/>
      <c r="S112" s="295"/>
      <c r="T112" s="295"/>
      <c r="U112" s="295"/>
      <c r="V112" s="295"/>
      <c r="W112" s="295"/>
      <c r="X112" s="295"/>
      <c r="Y112" s="410"/>
      <c r="Z112" s="410"/>
      <c r="AA112" s="410"/>
      <c r="AB112" s="410"/>
      <c r="AC112" s="410"/>
      <c r="AD112" s="410"/>
      <c r="AE112" s="410"/>
      <c r="AF112" s="410"/>
      <c r="AG112" s="410"/>
      <c r="AH112" s="410"/>
      <c r="AI112" s="410"/>
      <c r="AJ112" s="410"/>
      <c r="AK112" s="410"/>
      <c r="AL112" s="410"/>
      <c r="AM112" s="296">
        <f>SUM(Y112:AL112)</f>
        <v>0</v>
      </c>
    </row>
    <row r="113" spans="1:39" outlineLevel="1">
      <c r="B113" s="294" t="s">
        <v>267</v>
      </c>
      <c r="C113" s="291" t="s">
        <v>163</v>
      </c>
      <c r="D113" s="295"/>
      <c r="E113" s="295"/>
      <c r="F113" s="295"/>
      <c r="G113" s="295"/>
      <c r="H113" s="295"/>
      <c r="I113" s="295"/>
      <c r="J113" s="295"/>
      <c r="K113" s="295"/>
      <c r="L113" s="295"/>
      <c r="M113" s="295"/>
      <c r="N113" s="761"/>
      <c r="O113" s="295"/>
      <c r="P113" s="295"/>
      <c r="Q113" s="295"/>
      <c r="R113" s="295"/>
      <c r="S113" s="295"/>
      <c r="T113" s="295"/>
      <c r="U113" s="295"/>
      <c r="V113" s="295"/>
      <c r="W113" s="295"/>
      <c r="X113" s="295"/>
      <c r="Y113" s="411">
        <f>Y112</f>
        <v>0</v>
      </c>
      <c r="Z113" s="411">
        <f t="shared" ref="Z113" si="183">Z112</f>
        <v>0</v>
      </c>
      <c r="AA113" s="411">
        <f t="shared" ref="AA113" si="184">AA112</f>
        <v>0</v>
      </c>
      <c r="AB113" s="411">
        <f t="shared" ref="AB113" si="185">AB112</f>
        <v>0</v>
      </c>
      <c r="AC113" s="411">
        <f t="shared" ref="AC113" si="186">AC112</f>
        <v>0</v>
      </c>
      <c r="AD113" s="411">
        <f t="shared" ref="AD113" si="187">AD112</f>
        <v>0</v>
      </c>
      <c r="AE113" s="411">
        <f t="shared" ref="AE113" si="188">AE112</f>
        <v>0</v>
      </c>
      <c r="AF113" s="411">
        <f t="shared" ref="AF113" si="189">AF112</f>
        <v>0</v>
      </c>
      <c r="AG113" s="411">
        <f t="shared" ref="AG113" si="190">AG112</f>
        <v>0</v>
      </c>
      <c r="AH113" s="411">
        <f t="shared" ref="AH113" si="191">AH112</f>
        <v>0</v>
      </c>
      <c r="AI113" s="411">
        <f t="shared" ref="AI113" si="192">AI112</f>
        <v>0</v>
      </c>
      <c r="AJ113" s="411">
        <f t="shared" ref="AJ113" si="193">AJ112</f>
        <v>0</v>
      </c>
      <c r="AK113" s="411">
        <f t="shared" ref="AK113" si="194">AK112</f>
        <v>0</v>
      </c>
      <c r="AL113" s="411">
        <f t="shared" ref="AL113" si="195">AL112</f>
        <v>0</v>
      </c>
      <c r="AM113" s="306"/>
    </row>
    <row r="114" spans="1:39" outlineLevel="1">
      <c r="B114" s="322"/>
      <c r="C114" s="291"/>
      <c r="D114" s="291"/>
      <c r="E114" s="291"/>
      <c r="F114" s="291"/>
      <c r="G114" s="291"/>
      <c r="H114" s="291"/>
      <c r="I114" s="291"/>
      <c r="J114" s="291"/>
      <c r="K114" s="291"/>
      <c r="L114" s="291"/>
      <c r="M114" s="291"/>
      <c r="N114" s="761"/>
      <c r="O114" s="291"/>
      <c r="P114" s="291"/>
      <c r="Q114" s="291"/>
      <c r="R114" s="291"/>
      <c r="S114" s="291"/>
      <c r="T114" s="291"/>
      <c r="U114" s="291"/>
      <c r="V114" s="291"/>
      <c r="W114" s="291"/>
      <c r="X114" s="291"/>
      <c r="Y114" s="422"/>
      <c r="Z114" s="425"/>
      <c r="AA114" s="425"/>
      <c r="AB114" s="425"/>
      <c r="AC114" s="425"/>
      <c r="AD114" s="425"/>
      <c r="AE114" s="425"/>
      <c r="AF114" s="425"/>
      <c r="AG114" s="425"/>
      <c r="AH114" s="425"/>
      <c r="AI114" s="425"/>
      <c r="AJ114" s="425"/>
      <c r="AK114" s="425"/>
      <c r="AL114" s="425"/>
      <c r="AM114" s="306"/>
    </row>
    <row r="115" spans="1:39" ht="30" outlineLevel="1">
      <c r="A115" s="520">
        <v>24</v>
      </c>
      <c r="B115" s="518" t="s">
        <v>116</v>
      </c>
      <c r="C115" s="291" t="s">
        <v>25</v>
      </c>
      <c r="D115" s="295"/>
      <c r="E115" s="295"/>
      <c r="F115" s="295"/>
      <c r="G115" s="295"/>
      <c r="H115" s="295"/>
      <c r="I115" s="295"/>
      <c r="J115" s="295"/>
      <c r="K115" s="295"/>
      <c r="L115" s="295"/>
      <c r="M115" s="295"/>
      <c r="N115" s="761"/>
      <c r="O115" s="295"/>
      <c r="P115" s="295"/>
      <c r="Q115" s="295"/>
      <c r="R115" s="295"/>
      <c r="S115" s="295"/>
      <c r="T115" s="295"/>
      <c r="U115" s="295"/>
      <c r="V115" s="295"/>
      <c r="W115" s="295"/>
      <c r="X115" s="295"/>
      <c r="Y115" s="410">
        <v>1</v>
      </c>
      <c r="Z115" s="410"/>
      <c r="AA115" s="410"/>
      <c r="AB115" s="410"/>
      <c r="AC115" s="410"/>
      <c r="AD115" s="410"/>
      <c r="AE115" s="410"/>
      <c r="AF115" s="410"/>
      <c r="AG115" s="410"/>
      <c r="AH115" s="410"/>
      <c r="AI115" s="410"/>
      <c r="AJ115" s="410"/>
      <c r="AK115" s="410"/>
      <c r="AL115" s="410"/>
      <c r="AM115" s="296">
        <f>SUM(Y115:AL115)</f>
        <v>1</v>
      </c>
    </row>
    <row r="116" spans="1:39" outlineLevel="1">
      <c r="B116" s="294" t="s">
        <v>779</v>
      </c>
      <c r="C116" s="340" t="s">
        <v>775</v>
      </c>
      <c r="D116" s="295">
        <v>3545</v>
      </c>
      <c r="E116" s="295">
        <f>D116+($I116-$D116)/5</f>
        <v>3439.6</v>
      </c>
      <c r="F116" s="295">
        <f>E116+($I116-$D116)/5</f>
        <v>3334.2</v>
      </c>
      <c r="G116" s="295">
        <f>F116+($I116-$D116)/5</f>
        <v>3228.7999999999997</v>
      </c>
      <c r="H116" s="295">
        <f>G116+($I116-$D116)/5</f>
        <v>3123.3999999999996</v>
      </c>
      <c r="I116" s="295">
        <v>3018</v>
      </c>
      <c r="J116" s="295"/>
      <c r="K116" s="295"/>
      <c r="L116" s="295"/>
      <c r="M116" s="295"/>
      <c r="N116" s="761"/>
      <c r="O116" s="295"/>
      <c r="P116" s="295"/>
      <c r="Q116" s="295"/>
      <c r="R116" s="295"/>
      <c r="S116" s="295"/>
      <c r="T116" s="295"/>
      <c r="U116" s="295"/>
      <c r="V116" s="295"/>
      <c r="W116" s="295"/>
      <c r="X116" s="295"/>
      <c r="Y116" s="411">
        <f>Y115</f>
        <v>1</v>
      </c>
      <c r="Z116" s="411">
        <f t="shared" ref="Z116" si="196">Z115</f>
        <v>0</v>
      </c>
      <c r="AA116" s="411">
        <f t="shared" ref="AA116" si="197">AA115</f>
        <v>0</v>
      </c>
      <c r="AB116" s="411">
        <f t="shared" ref="AB116" si="198">AB115</f>
        <v>0</v>
      </c>
      <c r="AC116" s="411">
        <f t="shared" ref="AC116" si="199">AC115</f>
        <v>0</v>
      </c>
      <c r="AD116" s="411">
        <f t="shared" ref="AD116" si="200">AD115</f>
        <v>0</v>
      </c>
      <c r="AE116" s="411">
        <f t="shared" ref="AE116" si="201">AE115</f>
        <v>0</v>
      </c>
      <c r="AF116" s="411">
        <f t="shared" ref="AF116" si="202">AF115</f>
        <v>0</v>
      </c>
      <c r="AG116" s="411">
        <f t="shared" ref="AG116" si="203">AG115</f>
        <v>0</v>
      </c>
      <c r="AH116" s="411">
        <f t="shared" ref="AH116" si="204">AH115</f>
        <v>0</v>
      </c>
      <c r="AI116" s="411">
        <f t="shared" ref="AI116" si="205">AI115</f>
        <v>0</v>
      </c>
      <c r="AJ116" s="411">
        <f t="shared" ref="AJ116" si="206">AJ115</f>
        <v>0</v>
      </c>
      <c r="AK116" s="411">
        <f t="shared" ref="AK116" si="207">AK115</f>
        <v>0</v>
      </c>
      <c r="AL116" s="411">
        <f t="shared" ref="AL116" si="208">AL115</f>
        <v>0</v>
      </c>
      <c r="AM116" s="306"/>
    </row>
    <row r="117" spans="1:39" outlineLevel="1">
      <c r="B117" s="294"/>
      <c r="C117" s="291"/>
      <c r="D117" s="291"/>
      <c r="E117" s="291"/>
      <c r="F117" s="291"/>
      <c r="G117" s="291"/>
      <c r="H117" s="291"/>
      <c r="I117" s="291"/>
      <c r="J117" s="291"/>
      <c r="K117" s="291"/>
      <c r="L117" s="291"/>
      <c r="M117" s="291"/>
      <c r="N117" s="76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75" outlineLevel="1">
      <c r="B118" s="288" t="s">
        <v>500</v>
      </c>
      <c r="C118" s="291"/>
      <c r="D118" s="291"/>
      <c r="E118" s="291"/>
      <c r="F118" s="291"/>
      <c r="G118" s="291"/>
      <c r="H118" s="291"/>
      <c r="I118" s="291"/>
      <c r="J118" s="291"/>
      <c r="K118" s="291"/>
      <c r="L118" s="291"/>
      <c r="M118" s="291"/>
      <c r="N118" s="761"/>
      <c r="O118" s="291"/>
      <c r="P118" s="291"/>
      <c r="Q118" s="291"/>
      <c r="R118" s="291"/>
      <c r="S118" s="291"/>
      <c r="T118" s="291"/>
      <c r="U118" s="291"/>
      <c r="V118" s="291"/>
      <c r="W118" s="291"/>
      <c r="X118" s="291"/>
      <c r="Y118" s="412"/>
      <c r="Z118" s="425"/>
      <c r="AA118" s="425"/>
      <c r="AB118" s="425"/>
      <c r="AC118" s="425"/>
      <c r="AD118" s="425"/>
      <c r="AE118" s="425"/>
      <c r="AF118" s="425"/>
      <c r="AG118" s="425"/>
      <c r="AH118" s="425"/>
      <c r="AI118" s="425"/>
      <c r="AJ118" s="425"/>
      <c r="AK118" s="425"/>
      <c r="AL118" s="425"/>
      <c r="AM118" s="306"/>
    </row>
    <row r="119" spans="1:39" outlineLevel="1">
      <c r="A119" s="520">
        <v>25</v>
      </c>
      <c r="B119" s="518" t="s">
        <v>117</v>
      </c>
      <c r="C119" s="291" t="s">
        <v>25</v>
      </c>
      <c r="D119" s="295">
        <v>0</v>
      </c>
      <c r="E119" s="295"/>
      <c r="F119" s="295"/>
      <c r="G119" s="295"/>
      <c r="H119" s="295"/>
      <c r="I119" s="295"/>
      <c r="J119" s="295"/>
      <c r="K119" s="295"/>
      <c r="L119" s="295"/>
      <c r="M119" s="295"/>
      <c r="N119" s="295">
        <v>12</v>
      </c>
      <c r="O119" s="295"/>
      <c r="P119" s="295"/>
      <c r="Q119" s="295"/>
      <c r="R119" s="295"/>
      <c r="S119" s="295"/>
      <c r="T119" s="295"/>
      <c r="U119" s="295"/>
      <c r="V119" s="295"/>
      <c r="W119" s="295"/>
      <c r="X119" s="295"/>
      <c r="Y119" s="426"/>
      <c r="Z119" s="410">
        <v>0</v>
      </c>
      <c r="AA119" s="410">
        <v>1</v>
      </c>
      <c r="AB119" s="410"/>
      <c r="AC119" s="410"/>
      <c r="AD119" s="410"/>
      <c r="AE119" s="410"/>
      <c r="AF119" s="415"/>
      <c r="AG119" s="415"/>
      <c r="AH119" s="415"/>
      <c r="AI119" s="415"/>
      <c r="AJ119" s="415"/>
      <c r="AK119" s="415"/>
      <c r="AL119" s="415"/>
      <c r="AM119" s="296">
        <f>SUM(Y119:AL119)</f>
        <v>1</v>
      </c>
    </row>
    <row r="120" spans="1:39" outlineLevel="1">
      <c r="B120" s="294" t="s">
        <v>267</v>
      </c>
      <c r="C120" s="291" t="s">
        <v>163</v>
      </c>
      <c r="D120" s="295">
        <v>233501</v>
      </c>
      <c r="E120" s="295">
        <v>233501</v>
      </c>
      <c r="F120" s="295">
        <v>233501</v>
      </c>
      <c r="G120" s="295">
        <v>233501</v>
      </c>
      <c r="H120" s="295">
        <v>233501</v>
      </c>
      <c r="I120" s="295">
        <v>233501</v>
      </c>
      <c r="J120" s="295">
        <v>233501</v>
      </c>
      <c r="K120" s="295">
        <v>233501</v>
      </c>
      <c r="L120" s="295">
        <v>233501</v>
      </c>
      <c r="M120" s="295">
        <v>233501</v>
      </c>
      <c r="N120" s="295">
        <f>N119</f>
        <v>12</v>
      </c>
      <c r="O120" s="295">
        <v>50</v>
      </c>
      <c r="P120" s="295">
        <v>50</v>
      </c>
      <c r="Q120" s="295">
        <v>50</v>
      </c>
      <c r="R120" s="295">
        <v>50</v>
      </c>
      <c r="S120" s="295">
        <v>50</v>
      </c>
      <c r="T120" s="295">
        <v>50</v>
      </c>
      <c r="U120" s="295">
        <v>50</v>
      </c>
      <c r="V120" s="295">
        <v>50</v>
      </c>
      <c r="W120" s="295">
        <v>50</v>
      </c>
      <c r="X120" s="295">
        <v>50</v>
      </c>
      <c r="Y120" s="411">
        <v>0</v>
      </c>
      <c r="Z120" s="411">
        <v>0</v>
      </c>
      <c r="AA120" s="411">
        <v>1</v>
      </c>
      <c r="AB120" s="411">
        <f t="shared" ref="AB120" si="209">AB119</f>
        <v>0</v>
      </c>
      <c r="AC120" s="411">
        <f t="shared" ref="AC120" si="210">AC119</f>
        <v>0</v>
      </c>
      <c r="AD120" s="411">
        <f t="shared" ref="AD120" si="211">AD119</f>
        <v>0</v>
      </c>
      <c r="AE120" s="411">
        <f t="shared" ref="AE120" si="212">AE119</f>
        <v>0</v>
      </c>
      <c r="AF120" s="411">
        <f t="shared" ref="AF120" si="213">AF119</f>
        <v>0</v>
      </c>
      <c r="AG120" s="411">
        <f t="shared" ref="AG120" si="214">AG119</f>
        <v>0</v>
      </c>
      <c r="AH120" s="411">
        <f t="shared" ref="AH120" si="215">AH119</f>
        <v>0</v>
      </c>
      <c r="AI120" s="411">
        <f t="shared" ref="AI120" si="216">AI119</f>
        <v>0</v>
      </c>
      <c r="AJ120" s="411">
        <f t="shared" ref="AJ120" si="217">AJ119</f>
        <v>0</v>
      </c>
      <c r="AK120" s="411">
        <f t="shared" ref="AK120" si="218">AK119</f>
        <v>0</v>
      </c>
      <c r="AL120" s="411">
        <f t="shared" ref="AL120" si="219">AL119</f>
        <v>0</v>
      </c>
      <c r="AM120" s="306"/>
    </row>
    <row r="121" spans="1:39" outlineLevel="1">
      <c r="B121" s="294"/>
      <c r="C121" s="291"/>
      <c r="D121" s="291"/>
      <c r="E121" s="291"/>
      <c r="F121" s="291"/>
      <c r="G121" s="291"/>
      <c r="H121" s="291"/>
      <c r="I121" s="291"/>
      <c r="J121" s="291"/>
      <c r="K121" s="291"/>
      <c r="L121" s="291"/>
      <c r="M121" s="291"/>
      <c r="N121" s="761"/>
      <c r="O121" s="291"/>
      <c r="P121" s="291"/>
      <c r="Q121" s="291"/>
      <c r="R121" s="291"/>
      <c r="S121" s="291"/>
      <c r="T121" s="291"/>
      <c r="U121" s="291"/>
      <c r="V121" s="291"/>
      <c r="W121" s="291"/>
      <c r="X121" s="291"/>
      <c r="Y121" s="412"/>
      <c r="Z121" s="425"/>
      <c r="AA121" s="425"/>
      <c r="AB121" s="425"/>
      <c r="AC121" s="425"/>
      <c r="AD121" s="425"/>
      <c r="AE121" s="425"/>
      <c r="AF121" s="425"/>
      <c r="AG121" s="425"/>
      <c r="AH121" s="425"/>
      <c r="AI121" s="425"/>
      <c r="AJ121" s="425"/>
      <c r="AK121" s="425"/>
      <c r="AL121" s="425"/>
      <c r="AM121" s="306"/>
    </row>
    <row r="122" spans="1:39" outlineLevel="1">
      <c r="A122" s="520">
        <v>26</v>
      </c>
      <c r="B122" s="518" t="s">
        <v>118</v>
      </c>
      <c r="C122" s="291" t="s">
        <v>25</v>
      </c>
      <c r="D122" s="295">
        <v>61250</v>
      </c>
      <c r="E122" s="295">
        <v>61250</v>
      </c>
      <c r="F122" s="295">
        <v>61250</v>
      </c>
      <c r="G122" s="295">
        <v>61250</v>
      </c>
      <c r="H122" s="295">
        <v>61250</v>
      </c>
      <c r="I122" s="295">
        <v>61250</v>
      </c>
      <c r="J122" s="295">
        <v>58411</v>
      </c>
      <c r="K122" s="295">
        <v>58411</v>
      </c>
      <c r="L122" s="295">
        <v>58411</v>
      </c>
      <c r="M122" s="295">
        <v>49157</v>
      </c>
      <c r="N122" s="295">
        <v>12</v>
      </c>
      <c r="O122" s="295">
        <v>19</v>
      </c>
      <c r="P122" s="295">
        <v>19</v>
      </c>
      <c r="Q122" s="295">
        <v>19</v>
      </c>
      <c r="R122" s="295">
        <v>19</v>
      </c>
      <c r="S122" s="295">
        <v>19</v>
      </c>
      <c r="T122" s="295">
        <v>19</v>
      </c>
      <c r="U122" s="295">
        <v>19</v>
      </c>
      <c r="V122" s="295">
        <v>19</v>
      </c>
      <c r="W122" s="295">
        <v>19</v>
      </c>
      <c r="X122" s="295">
        <v>17</v>
      </c>
      <c r="Y122" s="426"/>
      <c r="Z122" s="783">
        <v>0.10884310353479927</v>
      </c>
      <c r="AA122" s="783">
        <v>0.91060060924134079</v>
      </c>
      <c r="AB122" s="410"/>
      <c r="AC122" s="531"/>
      <c r="AD122" s="410"/>
      <c r="AE122" s="410"/>
      <c r="AF122" s="415"/>
      <c r="AG122" s="415"/>
      <c r="AH122" s="415"/>
      <c r="AI122" s="415"/>
      <c r="AJ122" s="415"/>
      <c r="AK122" s="415"/>
      <c r="AL122" s="415"/>
      <c r="AM122" s="296">
        <f>SUM(Y122:AL122)</f>
        <v>1.01944371277614</v>
      </c>
    </row>
    <row r="123" spans="1:39" outlineLevel="1">
      <c r="B123" s="518" t="s">
        <v>776</v>
      </c>
      <c r="C123" s="291" t="s">
        <v>163</v>
      </c>
      <c r="D123" s="295">
        <v>961715</v>
      </c>
      <c r="E123" s="295">
        <v>961715</v>
      </c>
      <c r="F123" s="295">
        <v>961716</v>
      </c>
      <c r="G123" s="295">
        <v>961852</v>
      </c>
      <c r="H123" s="295">
        <v>961852</v>
      </c>
      <c r="I123" s="295">
        <v>961852</v>
      </c>
      <c r="J123" s="295">
        <v>964691</v>
      </c>
      <c r="K123" s="295">
        <v>964691</v>
      </c>
      <c r="L123" s="295">
        <v>964691</v>
      </c>
      <c r="M123" s="295">
        <v>804428</v>
      </c>
      <c r="N123" s="295">
        <v>12</v>
      </c>
      <c r="O123" s="295">
        <v>157</v>
      </c>
      <c r="P123" s="295">
        <v>157</v>
      </c>
      <c r="Q123" s="295">
        <v>157</v>
      </c>
      <c r="R123" s="295">
        <v>157</v>
      </c>
      <c r="S123" s="295">
        <v>157</v>
      </c>
      <c r="T123" s="295">
        <v>157</v>
      </c>
      <c r="U123" s="295">
        <v>158</v>
      </c>
      <c r="V123" s="295">
        <v>158</v>
      </c>
      <c r="W123" s="295">
        <v>158</v>
      </c>
      <c r="X123" s="295">
        <v>127</v>
      </c>
      <c r="Y123" s="426">
        <v>0</v>
      </c>
      <c r="Z123" s="783">
        <v>0.10884310353479927</v>
      </c>
      <c r="AA123" s="783">
        <v>0.91060060924134079</v>
      </c>
      <c r="AB123" s="410"/>
      <c r="AC123" s="531"/>
      <c r="AD123" s="410"/>
      <c r="AE123" s="410"/>
      <c r="AF123" s="415"/>
      <c r="AG123" s="415"/>
      <c r="AH123" s="415"/>
      <c r="AI123" s="415"/>
      <c r="AJ123" s="415"/>
      <c r="AK123" s="415"/>
      <c r="AL123" s="415"/>
      <c r="AM123" s="296"/>
    </row>
    <row r="124" spans="1:39" outlineLevel="1">
      <c r="B124" s="518" t="s">
        <v>777</v>
      </c>
      <c r="C124" s="291" t="s">
        <v>163</v>
      </c>
      <c r="D124" s="295">
        <v>-32922</v>
      </c>
      <c r="E124" s="295">
        <v>-30265</v>
      </c>
      <c r="F124" s="295">
        <v>-24774</v>
      </c>
      <c r="G124" s="295">
        <v>-24638</v>
      </c>
      <c r="H124" s="295">
        <v>-24638</v>
      </c>
      <c r="I124" s="295">
        <v>-24638</v>
      </c>
      <c r="J124" s="295">
        <v>24369</v>
      </c>
      <c r="K124" s="295">
        <v>24369</v>
      </c>
      <c r="L124" s="295">
        <v>25323</v>
      </c>
      <c r="M124" s="295">
        <v>11220</v>
      </c>
      <c r="N124" s="295">
        <v>12</v>
      </c>
      <c r="O124" s="295">
        <v>-6</v>
      </c>
      <c r="P124" s="295">
        <v>-5</v>
      </c>
      <c r="Q124" s="295">
        <v>-4</v>
      </c>
      <c r="R124" s="295">
        <v>-4</v>
      </c>
      <c r="S124" s="295">
        <v>-4</v>
      </c>
      <c r="T124" s="295">
        <v>-4</v>
      </c>
      <c r="U124" s="295">
        <v>6</v>
      </c>
      <c r="V124" s="295">
        <v>6</v>
      </c>
      <c r="W124" s="295">
        <v>6</v>
      </c>
      <c r="X124" s="295">
        <v>3</v>
      </c>
      <c r="Y124" s="426"/>
      <c r="Z124" s="783">
        <f>Z123</f>
        <v>0.10884310353479927</v>
      </c>
      <c r="AA124" s="783">
        <f>AA123</f>
        <v>0.91060060924134079</v>
      </c>
      <c r="AB124" s="410"/>
      <c r="AC124" s="531"/>
      <c r="AD124" s="410"/>
      <c r="AE124" s="410"/>
      <c r="AF124" s="415"/>
      <c r="AG124" s="415"/>
      <c r="AH124" s="415"/>
      <c r="AI124" s="415"/>
      <c r="AJ124" s="415"/>
      <c r="AK124" s="415"/>
      <c r="AL124" s="415"/>
      <c r="AM124" s="296"/>
    </row>
    <row r="125" spans="1:39" outlineLevel="1">
      <c r="B125" s="294" t="s">
        <v>778</v>
      </c>
      <c r="C125" s="340" t="s">
        <v>775</v>
      </c>
      <c r="D125" s="295">
        <v>-42862.343209542632</v>
      </c>
      <c r="E125" s="295">
        <f>D125+($I125-$D125)/5</f>
        <v>-42819.723524256551</v>
      </c>
      <c r="F125" s="295">
        <f>E125+($I125-$D125)/5</f>
        <v>-42777.10383897047</v>
      </c>
      <c r="G125" s="295">
        <f>F125+($I125-$D125)/5</f>
        <v>-42734.484153684389</v>
      </c>
      <c r="H125" s="295">
        <f>G125+($I125-$D125)/5</f>
        <v>-42691.864468398308</v>
      </c>
      <c r="I125" s="295">
        <v>-42649.244783112212</v>
      </c>
      <c r="J125" s="295"/>
      <c r="K125" s="295"/>
      <c r="L125" s="295"/>
      <c r="M125" s="295"/>
      <c r="N125" s="295">
        <v>12</v>
      </c>
      <c r="O125" s="295">
        <f>SUM(O122:O124)/SUM(D122:D124)*D125</f>
        <v>-7.3598806775283974</v>
      </c>
      <c r="P125" s="295">
        <f>SUM(P122:P124)/SUM(E122:E124)*E125</f>
        <v>-7.3760176515038482</v>
      </c>
      <c r="Q125" s="295">
        <f>SUM(Q122:Q124)/SUM(F122:F124)*F125</f>
        <v>-7.3709886077056526</v>
      </c>
      <c r="R125" s="295">
        <f>SUM(R122:R124)/SUM(G122:G124)*G125</f>
        <v>-7.3616387515561046</v>
      </c>
      <c r="S125" s="295">
        <f>SUM(S122:S124)/SUM(H122:H124)*H125</f>
        <v>-7.3542968885853757</v>
      </c>
      <c r="T125" s="295"/>
      <c r="U125" s="295"/>
      <c r="V125" s="295"/>
      <c r="W125" s="295"/>
      <c r="X125" s="295"/>
      <c r="Y125" s="411">
        <v>0</v>
      </c>
      <c r="Z125" s="411">
        <v>0.10884310353479927</v>
      </c>
      <c r="AA125" s="411">
        <v>0.91060060924134079</v>
      </c>
      <c r="AB125" s="411">
        <f t="shared" ref="AB125" si="220">AB122</f>
        <v>0</v>
      </c>
      <c r="AC125" s="411">
        <f t="shared" ref="AC125" si="221">AC122</f>
        <v>0</v>
      </c>
      <c r="AD125" s="411">
        <f t="shared" ref="AD125" si="222">AD122</f>
        <v>0</v>
      </c>
      <c r="AE125" s="411">
        <f t="shared" ref="AE125" si="223">AE122</f>
        <v>0</v>
      </c>
      <c r="AF125" s="411">
        <f t="shared" ref="AF125" si="224">AF122</f>
        <v>0</v>
      </c>
      <c r="AG125" s="411">
        <f t="shared" ref="AG125" si="225">AG122</f>
        <v>0</v>
      </c>
      <c r="AH125" s="411">
        <f t="shared" ref="AH125" si="226">AH122</f>
        <v>0</v>
      </c>
      <c r="AI125" s="411">
        <f t="shared" ref="AI125" si="227">AI122</f>
        <v>0</v>
      </c>
      <c r="AJ125" s="411">
        <f t="shared" ref="AJ125" si="228">AJ122</f>
        <v>0</v>
      </c>
      <c r="AK125" s="411">
        <f t="shared" ref="AK125" si="229">AK122</f>
        <v>0</v>
      </c>
      <c r="AL125" s="411">
        <f t="shared" ref="AL125" si="230">AL122</f>
        <v>0</v>
      </c>
      <c r="AM125" s="306"/>
    </row>
    <row r="126" spans="1:39" outlineLevel="1">
      <c r="B126" s="294"/>
      <c r="C126" s="291"/>
      <c r="D126" s="291"/>
      <c r="E126" s="291"/>
      <c r="F126" s="291"/>
      <c r="G126" s="291"/>
      <c r="H126" s="291"/>
      <c r="I126" s="291"/>
      <c r="J126" s="291"/>
      <c r="K126" s="291"/>
      <c r="L126" s="291"/>
      <c r="M126" s="291"/>
      <c r="N126" s="76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0">
        <v>27</v>
      </c>
      <c r="B127" s="518" t="s">
        <v>119</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31">Z127</f>
        <v>0</v>
      </c>
      <c r="AA128" s="411">
        <f t="shared" ref="AA128" si="232">AA127</f>
        <v>0</v>
      </c>
      <c r="AB128" s="411">
        <f t="shared" ref="AB128" si="233">AB127</f>
        <v>0</v>
      </c>
      <c r="AC128" s="411">
        <f t="shared" ref="AC128" si="234">AC127</f>
        <v>0</v>
      </c>
      <c r="AD128" s="411">
        <f t="shared" ref="AD128" si="235">AD127</f>
        <v>0</v>
      </c>
      <c r="AE128" s="411">
        <f t="shared" ref="AE128" si="236">AE127</f>
        <v>0</v>
      </c>
      <c r="AF128" s="411">
        <f t="shared" ref="AF128" si="237">AF127</f>
        <v>0</v>
      </c>
      <c r="AG128" s="411">
        <f t="shared" ref="AG128" si="238">AG127</f>
        <v>0</v>
      </c>
      <c r="AH128" s="411">
        <f t="shared" ref="AH128" si="239">AH127</f>
        <v>0</v>
      </c>
      <c r="AI128" s="411">
        <f t="shared" ref="AI128" si="240">AI127</f>
        <v>0</v>
      </c>
      <c r="AJ128" s="411">
        <f t="shared" ref="AJ128" si="241">AJ127</f>
        <v>0</v>
      </c>
      <c r="AK128" s="411">
        <f t="shared" ref="AK128" si="242">AK127</f>
        <v>0</v>
      </c>
      <c r="AL128" s="411">
        <f t="shared" ref="AL128" si="243">AL127</f>
        <v>0</v>
      </c>
      <c r="AM128" s="306"/>
    </row>
    <row r="129" spans="1:39" outlineLevel="1">
      <c r="B129" s="294"/>
      <c r="C129" s="291"/>
      <c r="D129" s="291"/>
      <c r="E129" s="291"/>
      <c r="F129" s="291"/>
      <c r="G129" s="291"/>
      <c r="H129" s="291"/>
      <c r="I129" s="291"/>
      <c r="J129" s="291"/>
      <c r="K129" s="291"/>
      <c r="L129" s="291"/>
      <c r="M129" s="291"/>
      <c r="N129" s="76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0">
        <v>28</v>
      </c>
      <c r="B130" s="518" t="s">
        <v>120</v>
      </c>
      <c r="C130" s="291" t="s">
        <v>25</v>
      </c>
      <c r="D130" s="295"/>
      <c r="E130" s="295"/>
      <c r="F130" s="295"/>
      <c r="G130" s="295"/>
      <c r="H130" s="295"/>
      <c r="I130" s="295"/>
      <c r="J130" s="295"/>
      <c r="K130" s="295"/>
      <c r="L130" s="295"/>
      <c r="M130" s="295"/>
      <c r="N130" s="295">
        <v>12</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12</v>
      </c>
      <c r="O131" s="295"/>
      <c r="P131" s="295"/>
      <c r="Q131" s="295"/>
      <c r="R131" s="295"/>
      <c r="S131" s="295"/>
      <c r="T131" s="295"/>
      <c r="U131" s="295"/>
      <c r="V131" s="295"/>
      <c r="W131" s="295"/>
      <c r="X131" s="295"/>
      <c r="Y131" s="411">
        <f>Y130</f>
        <v>0</v>
      </c>
      <c r="Z131" s="411">
        <f t="shared" ref="Z131" si="244">Z130</f>
        <v>0</v>
      </c>
      <c r="AA131" s="411">
        <f t="shared" ref="AA131" si="245">AA130</f>
        <v>0</v>
      </c>
      <c r="AB131" s="411">
        <f t="shared" ref="AB131" si="246">AB130</f>
        <v>0</v>
      </c>
      <c r="AC131" s="411">
        <f t="shared" ref="AC131" si="247">AC130</f>
        <v>0</v>
      </c>
      <c r="AD131" s="411">
        <f t="shared" ref="AD131" si="248">AD130</f>
        <v>0</v>
      </c>
      <c r="AE131" s="411">
        <f t="shared" ref="AE131" si="249">AE130</f>
        <v>0</v>
      </c>
      <c r="AF131" s="411">
        <f t="shared" ref="AF131" si="250">AF130</f>
        <v>0</v>
      </c>
      <c r="AG131" s="411">
        <f t="shared" ref="AG131" si="251">AG130</f>
        <v>0</v>
      </c>
      <c r="AH131" s="411">
        <f t="shared" ref="AH131" si="252">AH130</f>
        <v>0</v>
      </c>
      <c r="AI131" s="411">
        <f t="shared" ref="AI131" si="253">AI130</f>
        <v>0</v>
      </c>
      <c r="AJ131" s="411">
        <f t="shared" ref="AJ131" si="254">AJ130</f>
        <v>0</v>
      </c>
      <c r="AK131" s="411">
        <f t="shared" ref="AK131" si="255">AK130</f>
        <v>0</v>
      </c>
      <c r="AL131" s="411">
        <f t="shared" ref="AL131" si="256">AL130</f>
        <v>0</v>
      </c>
      <c r="AM131" s="306"/>
    </row>
    <row r="132" spans="1:39" outlineLevel="1">
      <c r="B132" s="294"/>
      <c r="C132" s="291"/>
      <c r="D132" s="291"/>
      <c r="E132" s="291"/>
      <c r="F132" s="291"/>
      <c r="G132" s="291"/>
      <c r="H132" s="291"/>
      <c r="I132" s="291"/>
      <c r="J132" s="291"/>
      <c r="K132" s="291"/>
      <c r="L132" s="291"/>
      <c r="M132" s="291"/>
      <c r="N132" s="76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0">
        <v>29</v>
      </c>
      <c r="B133" s="518" t="s">
        <v>121</v>
      </c>
      <c r="C133" s="291" t="s">
        <v>25</v>
      </c>
      <c r="D133" s="295"/>
      <c r="E133" s="295"/>
      <c r="F133" s="295"/>
      <c r="G133" s="295"/>
      <c r="H133" s="295"/>
      <c r="I133" s="295"/>
      <c r="J133" s="295"/>
      <c r="K133" s="295"/>
      <c r="L133" s="295"/>
      <c r="M133" s="295"/>
      <c r="N133" s="295">
        <v>3</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3</v>
      </c>
      <c r="O134" s="295"/>
      <c r="P134" s="295"/>
      <c r="Q134" s="295"/>
      <c r="R134" s="295"/>
      <c r="S134" s="295"/>
      <c r="T134" s="295"/>
      <c r="U134" s="295"/>
      <c r="V134" s="295"/>
      <c r="W134" s="295"/>
      <c r="X134" s="295"/>
      <c r="Y134" s="411">
        <f>Y133</f>
        <v>0</v>
      </c>
      <c r="Z134" s="411">
        <f t="shared" ref="Z134" si="257">Z133</f>
        <v>0</v>
      </c>
      <c r="AA134" s="411">
        <f t="shared" ref="AA134" si="258">AA133</f>
        <v>0</v>
      </c>
      <c r="AB134" s="411">
        <f t="shared" ref="AB134" si="259">AB133</f>
        <v>0</v>
      </c>
      <c r="AC134" s="411">
        <f t="shared" ref="AC134" si="260">AC133</f>
        <v>0</v>
      </c>
      <c r="AD134" s="411">
        <f t="shared" ref="AD134" si="261">AD133</f>
        <v>0</v>
      </c>
      <c r="AE134" s="411">
        <f t="shared" ref="AE134" si="262">AE133</f>
        <v>0</v>
      </c>
      <c r="AF134" s="411">
        <f t="shared" ref="AF134" si="263">AF133</f>
        <v>0</v>
      </c>
      <c r="AG134" s="411">
        <f t="shared" ref="AG134" si="264">AG133</f>
        <v>0</v>
      </c>
      <c r="AH134" s="411">
        <f t="shared" ref="AH134" si="265">AH133</f>
        <v>0</v>
      </c>
      <c r="AI134" s="411">
        <f t="shared" ref="AI134" si="266">AI133</f>
        <v>0</v>
      </c>
      <c r="AJ134" s="411">
        <f t="shared" ref="AJ134" si="267">AJ133</f>
        <v>0</v>
      </c>
      <c r="AK134" s="411">
        <f t="shared" ref="AK134" si="268">AK133</f>
        <v>0</v>
      </c>
      <c r="AL134" s="411">
        <f t="shared" ref="AL134" si="269">AL133</f>
        <v>0</v>
      </c>
      <c r="AM134" s="306"/>
    </row>
    <row r="135" spans="1:39" outlineLevel="1">
      <c r="B135" s="294"/>
      <c r="C135" s="291"/>
      <c r="D135" s="291"/>
      <c r="E135" s="291"/>
      <c r="F135" s="291"/>
      <c r="G135" s="291"/>
      <c r="H135" s="291"/>
      <c r="I135" s="291"/>
      <c r="J135" s="291"/>
      <c r="K135" s="291"/>
      <c r="L135" s="291"/>
      <c r="M135" s="291"/>
      <c r="N135" s="76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0">
        <v>30</v>
      </c>
      <c r="B136" s="518" t="s">
        <v>122</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270">Z136</f>
        <v>0</v>
      </c>
      <c r="AA137" s="411">
        <f t="shared" ref="AA137" si="271">AA136</f>
        <v>0</v>
      </c>
      <c r="AB137" s="411">
        <f t="shared" ref="AB137" si="272">AB136</f>
        <v>0</v>
      </c>
      <c r="AC137" s="411">
        <f t="shared" ref="AC137" si="273">AC136</f>
        <v>0</v>
      </c>
      <c r="AD137" s="411">
        <f t="shared" ref="AD137" si="274">AD136</f>
        <v>0</v>
      </c>
      <c r="AE137" s="411">
        <f t="shared" ref="AE137" si="275">AE136</f>
        <v>0</v>
      </c>
      <c r="AF137" s="411">
        <f t="shared" ref="AF137" si="276">AF136</f>
        <v>0</v>
      </c>
      <c r="AG137" s="411">
        <f t="shared" ref="AG137" si="277">AG136</f>
        <v>0</v>
      </c>
      <c r="AH137" s="411">
        <f t="shared" ref="AH137" si="278">AH136</f>
        <v>0</v>
      </c>
      <c r="AI137" s="411">
        <f t="shared" ref="AI137" si="279">AI136</f>
        <v>0</v>
      </c>
      <c r="AJ137" s="411">
        <f t="shared" ref="AJ137" si="280">AJ136</f>
        <v>0</v>
      </c>
      <c r="AK137" s="411">
        <f t="shared" ref="AK137" si="281">AK136</f>
        <v>0</v>
      </c>
      <c r="AL137" s="411">
        <f t="shared" ref="AL137" si="282">AL136</f>
        <v>0</v>
      </c>
      <c r="AM137" s="306"/>
    </row>
    <row r="138" spans="1:39" outlineLevel="1">
      <c r="B138" s="294"/>
      <c r="C138" s="291"/>
      <c r="D138" s="291"/>
      <c r="E138" s="291"/>
      <c r="F138" s="291"/>
      <c r="G138" s="291"/>
      <c r="H138" s="291"/>
      <c r="I138" s="291"/>
      <c r="J138" s="291"/>
      <c r="K138" s="291"/>
      <c r="L138" s="291"/>
      <c r="M138" s="291"/>
      <c r="N138" s="76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30" outlineLevel="1">
      <c r="A139" s="520">
        <v>31</v>
      </c>
      <c r="B139" s="518" t="s">
        <v>123</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283">Z139</f>
        <v>0</v>
      </c>
      <c r="AA140" s="411">
        <f t="shared" ref="AA140" si="284">AA139</f>
        <v>0</v>
      </c>
      <c r="AB140" s="411">
        <f t="shared" ref="AB140" si="285">AB139</f>
        <v>0</v>
      </c>
      <c r="AC140" s="411">
        <f t="shared" ref="AC140" si="286">AC139</f>
        <v>0</v>
      </c>
      <c r="AD140" s="411">
        <f t="shared" ref="AD140" si="287">AD139</f>
        <v>0</v>
      </c>
      <c r="AE140" s="411">
        <f t="shared" ref="AE140" si="288">AE139</f>
        <v>0</v>
      </c>
      <c r="AF140" s="411">
        <f t="shared" ref="AF140" si="289">AF139</f>
        <v>0</v>
      </c>
      <c r="AG140" s="411">
        <f t="shared" ref="AG140" si="290">AG139</f>
        <v>0</v>
      </c>
      <c r="AH140" s="411">
        <f t="shared" ref="AH140" si="291">AH139</f>
        <v>0</v>
      </c>
      <c r="AI140" s="411">
        <f t="shared" ref="AI140" si="292">AI139</f>
        <v>0</v>
      </c>
      <c r="AJ140" s="411">
        <f t="shared" ref="AJ140" si="293">AJ139</f>
        <v>0</v>
      </c>
      <c r="AK140" s="411">
        <f t="shared" ref="AK140" si="294">AK139</f>
        <v>0</v>
      </c>
      <c r="AL140" s="411">
        <f t="shared" ref="AL140" si="295">AL139</f>
        <v>0</v>
      </c>
      <c r="AM140" s="306"/>
    </row>
    <row r="141" spans="1:39" outlineLevel="1">
      <c r="B141" s="518"/>
      <c r="C141" s="291"/>
      <c r="D141" s="291"/>
      <c r="E141" s="291"/>
      <c r="F141" s="291"/>
      <c r="G141" s="291"/>
      <c r="H141" s="291"/>
      <c r="I141" s="291"/>
      <c r="J141" s="291"/>
      <c r="K141" s="291"/>
      <c r="L141" s="291"/>
      <c r="M141" s="291"/>
      <c r="N141" s="76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customHeight="1" outlineLevel="1">
      <c r="A142" s="520">
        <v>32</v>
      </c>
      <c r="B142" s="518" t="s">
        <v>124</v>
      </c>
      <c r="C142" s="291" t="s">
        <v>25</v>
      </c>
      <c r="D142" s="295"/>
      <c r="E142" s="295"/>
      <c r="F142" s="295"/>
      <c r="G142" s="295"/>
      <c r="H142" s="295"/>
      <c r="I142" s="295"/>
      <c r="J142" s="295"/>
      <c r="K142" s="295"/>
      <c r="L142" s="295"/>
      <c r="M142" s="295"/>
      <c r="N142" s="295">
        <v>12</v>
      </c>
      <c r="O142" s="295"/>
      <c r="P142" s="295"/>
      <c r="Q142" s="295"/>
      <c r="R142" s="295"/>
      <c r="S142" s="295"/>
      <c r="T142" s="295"/>
      <c r="U142" s="295"/>
      <c r="V142" s="295"/>
      <c r="W142" s="295"/>
      <c r="X142" s="295"/>
      <c r="Y142" s="426"/>
      <c r="Z142" s="410"/>
      <c r="AA142" s="410"/>
      <c r="AB142" s="410"/>
      <c r="AC142" s="410"/>
      <c r="AD142" s="410"/>
      <c r="AE142" s="410"/>
      <c r="AF142" s="415"/>
      <c r="AG142" s="415"/>
      <c r="AH142" s="415"/>
      <c r="AI142" s="415"/>
      <c r="AJ142" s="415"/>
      <c r="AK142" s="415"/>
      <c r="AL142" s="415"/>
      <c r="AM142" s="296">
        <f>SUM(Y142:AL142)</f>
        <v>0</v>
      </c>
    </row>
    <row r="143" spans="1:39" outlineLevel="1">
      <c r="B143" s="294" t="s">
        <v>267</v>
      </c>
      <c r="C143" s="291" t="s">
        <v>163</v>
      </c>
      <c r="D143" s="295"/>
      <c r="E143" s="295"/>
      <c r="F143" s="295"/>
      <c r="G143" s="295"/>
      <c r="H143" s="295"/>
      <c r="I143" s="295"/>
      <c r="J143" s="295"/>
      <c r="K143" s="295"/>
      <c r="L143" s="295"/>
      <c r="M143" s="295"/>
      <c r="N143" s="295">
        <f>N142</f>
        <v>12</v>
      </c>
      <c r="O143" s="295"/>
      <c r="P143" s="295"/>
      <c r="Q143" s="295"/>
      <c r="R143" s="295"/>
      <c r="S143" s="295"/>
      <c r="T143" s="295"/>
      <c r="U143" s="295"/>
      <c r="V143" s="295"/>
      <c r="W143" s="295"/>
      <c r="X143" s="295"/>
      <c r="Y143" s="411">
        <f>Y142</f>
        <v>0</v>
      </c>
      <c r="Z143" s="411">
        <f t="shared" ref="Z143" si="296">Z142</f>
        <v>0</v>
      </c>
      <c r="AA143" s="411">
        <f t="shared" ref="AA143" si="297">AA142</f>
        <v>0</v>
      </c>
      <c r="AB143" s="411">
        <f t="shared" ref="AB143" si="298">AB142</f>
        <v>0</v>
      </c>
      <c r="AC143" s="411">
        <f t="shared" ref="AC143" si="299">AC142</f>
        <v>0</v>
      </c>
      <c r="AD143" s="411">
        <f t="shared" ref="AD143" si="300">AD142</f>
        <v>0</v>
      </c>
      <c r="AE143" s="411">
        <f t="shared" ref="AE143" si="301">AE142</f>
        <v>0</v>
      </c>
      <c r="AF143" s="411">
        <f t="shared" ref="AF143" si="302">AF142</f>
        <v>0</v>
      </c>
      <c r="AG143" s="411">
        <f t="shared" ref="AG143" si="303">AG142</f>
        <v>0</v>
      </c>
      <c r="AH143" s="411">
        <f t="shared" ref="AH143" si="304">AH142</f>
        <v>0</v>
      </c>
      <c r="AI143" s="411">
        <f t="shared" ref="AI143" si="305">AI142</f>
        <v>0</v>
      </c>
      <c r="AJ143" s="411">
        <f t="shared" ref="AJ143" si="306">AJ142</f>
        <v>0</v>
      </c>
      <c r="AK143" s="411">
        <f t="shared" ref="AK143" si="307">AK142</f>
        <v>0</v>
      </c>
      <c r="AL143" s="411">
        <f t="shared" ref="AL143" si="308">AL142</f>
        <v>0</v>
      </c>
      <c r="AM143" s="306"/>
    </row>
    <row r="144" spans="1:39" outlineLevel="1">
      <c r="B144" s="518"/>
      <c r="C144" s="291"/>
      <c r="D144" s="291"/>
      <c r="E144" s="291"/>
      <c r="F144" s="291"/>
      <c r="G144" s="291"/>
      <c r="H144" s="291"/>
      <c r="I144" s="291"/>
      <c r="J144" s="291"/>
      <c r="K144" s="291"/>
      <c r="L144" s="291"/>
      <c r="M144" s="291"/>
      <c r="N144" s="761"/>
      <c r="O144" s="291"/>
      <c r="P144" s="291"/>
      <c r="Q144" s="291"/>
      <c r="R144" s="291"/>
      <c r="S144" s="291"/>
      <c r="T144" s="291"/>
      <c r="U144" s="291"/>
      <c r="V144" s="291"/>
      <c r="W144" s="291"/>
      <c r="X144" s="291"/>
      <c r="Y144" s="412"/>
      <c r="Z144" s="425"/>
      <c r="AA144" s="425"/>
      <c r="AB144" s="425"/>
      <c r="AC144" s="425"/>
      <c r="AD144" s="425"/>
      <c r="AE144" s="425"/>
      <c r="AF144" s="425"/>
      <c r="AG144" s="425"/>
      <c r="AH144" s="425"/>
      <c r="AI144" s="425"/>
      <c r="AJ144" s="425"/>
      <c r="AK144" s="425"/>
      <c r="AL144" s="425"/>
      <c r="AM144" s="306"/>
    </row>
    <row r="145" spans="1:39" ht="15.75" hidden="1" outlineLevel="1">
      <c r="B145" s="288" t="s">
        <v>501</v>
      </c>
      <c r="C145" s="291"/>
      <c r="D145" s="291"/>
      <c r="E145" s="291"/>
      <c r="F145" s="291"/>
      <c r="G145" s="291"/>
      <c r="H145" s="291"/>
      <c r="I145" s="291"/>
      <c r="J145" s="291"/>
      <c r="K145" s="291"/>
      <c r="L145" s="291"/>
      <c r="M145" s="291"/>
      <c r="N145" s="76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idden="1" outlineLevel="1">
      <c r="A146" s="520">
        <v>33</v>
      </c>
      <c r="B146" s="518" t="s">
        <v>125</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09">Z146</f>
        <v>0</v>
      </c>
      <c r="AA147" s="411">
        <f t="shared" ref="AA147" si="310">AA146</f>
        <v>0</v>
      </c>
      <c r="AB147" s="411">
        <f t="shared" ref="AB147" si="311">AB146</f>
        <v>0</v>
      </c>
      <c r="AC147" s="411">
        <f t="shared" ref="AC147" si="312">AC146</f>
        <v>0</v>
      </c>
      <c r="AD147" s="411">
        <f t="shared" ref="AD147" si="313">AD146</f>
        <v>0</v>
      </c>
      <c r="AE147" s="411">
        <f t="shared" ref="AE147" si="314">AE146</f>
        <v>0</v>
      </c>
      <c r="AF147" s="411">
        <f t="shared" ref="AF147" si="315">AF146</f>
        <v>0</v>
      </c>
      <c r="AG147" s="411">
        <f t="shared" ref="AG147" si="316">AG146</f>
        <v>0</v>
      </c>
      <c r="AH147" s="411">
        <f t="shared" ref="AH147" si="317">AH146</f>
        <v>0</v>
      </c>
      <c r="AI147" s="411">
        <f t="shared" ref="AI147" si="318">AI146</f>
        <v>0</v>
      </c>
      <c r="AJ147" s="411">
        <f t="shared" ref="AJ147" si="319">AJ146</f>
        <v>0</v>
      </c>
      <c r="AK147" s="411">
        <f t="shared" ref="AK147" si="320">AK146</f>
        <v>0</v>
      </c>
      <c r="AL147" s="411">
        <f t="shared" ref="AL147" si="321">AL146</f>
        <v>0</v>
      </c>
      <c r="AM147" s="306"/>
    </row>
    <row r="148" spans="1:39" hidden="1" outlineLevel="1">
      <c r="B148" s="518"/>
      <c r="C148" s="291"/>
      <c r="D148" s="291"/>
      <c r="E148" s="291"/>
      <c r="F148" s="291"/>
      <c r="G148" s="291"/>
      <c r="H148" s="291"/>
      <c r="I148" s="291"/>
      <c r="J148" s="291"/>
      <c r="K148" s="291"/>
      <c r="L148" s="291"/>
      <c r="M148" s="291"/>
      <c r="N148" s="76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idden="1" outlineLevel="1">
      <c r="A149" s="520">
        <v>34</v>
      </c>
      <c r="B149" s="518" t="s">
        <v>126</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22">Z149</f>
        <v>0</v>
      </c>
      <c r="AA150" s="411">
        <f t="shared" ref="AA150" si="323">AA149</f>
        <v>0</v>
      </c>
      <c r="AB150" s="411">
        <f t="shared" ref="AB150" si="324">AB149</f>
        <v>0</v>
      </c>
      <c r="AC150" s="411">
        <f t="shared" ref="AC150" si="325">AC149</f>
        <v>0</v>
      </c>
      <c r="AD150" s="411">
        <f t="shared" ref="AD150" si="326">AD149</f>
        <v>0</v>
      </c>
      <c r="AE150" s="411">
        <f t="shared" ref="AE150" si="327">AE149</f>
        <v>0</v>
      </c>
      <c r="AF150" s="411">
        <f t="shared" ref="AF150" si="328">AF149</f>
        <v>0</v>
      </c>
      <c r="AG150" s="411">
        <f t="shared" ref="AG150" si="329">AG149</f>
        <v>0</v>
      </c>
      <c r="AH150" s="411">
        <f t="shared" ref="AH150" si="330">AH149</f>
        <v>0</v>
      </c>
      <c r="AI150" s="411">
        <f t="shared" ref="AI150" si="331">AI149</f>
        <v>0</v>
      </c>
      <c r="AJ150" s="411">
        <f t="shared" ref="AJ150" si="332">AJ149</f>
        <v>0</v>
      </c>
      <c r="AK150" s="411">
        <f t="shared" ref="AK150" si="333">AK149</f>
        <v>0</v>
      </c>
      <c r="AL150" s="411">
        <f t="shared" ref="AL150" si="334">AL149</f>
        <v>0</v>
      </c>
      <c r="AM150" s="306"/>
    </row>
    <row r="151" spans="1:39" hidden="1" outlineLevel="1">
      <c r="B151" s="518"/>
      <c r="C151" s="291"/>
      <c r="D151" s="291"/>
      <c r="E151" s="291"/>
      <c r="F151" s="291"/>
      <c r="G151" s="291"/>
      <c r="H151" s="291"/>
      <c r="I151" s="291"/>
      <c r="J151" s="291"/>
      <c r="K151" s="291"/>
      <c r="L151" s="291"/>
      <c r="M151" s="291"/>
      <c r="N151" s="76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idden="1" outlineLevel="1">
      <c r="A152" s="520">
        <v>35</v>
      </c>
      <c r="B152" s="518" t="s">
        <v>127</v>
      </c>
      <c r="C152" s="291" t="s">
        <v>25</v>
      </c>
      <c r="D152" s="295"/>
      <c r="E152" s="295"/>
      <c r="F152" s="295"/>
      <c r="G152" s="295"/>
      <c r="H152" s="295"/>
      <c r="I152" s="295"/>
      <c r="J152" s="295"/>
      <c r="K152" s="295"/>
      <c r="L152" s="295"/>
      <c r="M152" s="295"/>
      <c r="N152" s="295">
        <v>0</v>
      </c>
      <c r="O152" s="295"/>
      <c r="P152" s="295"/>
      <c r="Q152" s="295"/>
      <c r="R152" s="295"/>
      <c r="S152" s="295"/>
      <c r="T152" s="295"/>
      <c r="U152" s="295"/>
      <c r="V152" s="295"/>
      <c r="W152" s="295"/>
      <c r="X152" s="295"/>
      <c r="Y152" s="426"/>
      <c r="Z152" s="410"/>
      <c r="AA152" s="410"/>
      <c r="AB152" s="410"/>
      <c r="AC152" s="410"/>
      <c r="AD152" s="410"/>
      <c r="AE152" s="410"/>
      <c r="AF152" s="415"/>
      <c r="AG152" s="415"/>
      <c r="AH152" s="415"/>
      <c r="AI152" s="415"/>
      <c r="AJ152" s="415"/>
      <c r="AK152" s="415"/>
      <c r="AL152" s="415"/>
      <c r="AM152" s="296">
        <f>SUM(Y152:AL152)</f>
        <v>0</v>
      </c>
    </row>
    <row r="153" spans="1:39" hidden="1" outlineLevel="1">
      <c r="B153" s="294" t="s">
        <v>267</v>
      </c>
      <c r="C153" s="291" t="s">
        <v>163</v>
      </c>
      <c r="D153" s="295"/>
      <c r="E153" s="295"/>
      <c r="F153" s="295"/>
      <c r="G153" s="295"/>
      <c r="H153" s="295"/>
      <c r="I153" s="295"/>
      <c r="J153" s="295"/>
      <c r="K153" s="295"/>
      <c r="L153" s="295"/>
      <c r="M153" s="295"/>
      <c r="N153" s="295">
        <f>N152</f>
        <v>0</v>
      </c>
      <c r="O153" s="295"/>
      <c r="P153" s="295"/>
      <c r="Q153" s="295"/>
      <c r="R153" s="295"/>
      <c r="S153" s="295"/>
      <c r="T153" s="295"/>
      <c r="U153" s="295"/>
      <c r="V153" s="295"/>
      <c r="W153" s="295"/>
      <c r="X153" s="295"/>
      <c r="Y153" s="411">
        <f>Y152</f>
        <v>0</v>
      </c>
      <c r="Z153" s="411">
        <f t="shared" ref="Z153" si="335">Z152</f>
        <v>0</v>
      </c>
      <c r="AA153" s="411">
        <f t="shared" ref="AA153" si="336">AA152</f>
        <v>0</v>
      </c>
      <c r="AB153" s="411">
        <f t="shared" ref="AB153" si="337">AB152</f>
        <v>0</v>
      </c>
      <c r="AC153" s="411">
        <f t="shared" ref="AC153" si="338">AC152</f>
        <v>0</v>
      </c>
      <c r="AD153" s="411">
        <f t="shared" ref="AD153" si="339">AD152</f>
        <v>0</v>
      </c>
      <c r="AE153" s="411">
        <f t="shared" ref="AE153" si="340">AE152</f>
        <v>0</v>
      </c>
      <c r="AF153" s="411">
        <f t="shared" ref="AF153" si="341">AF152</f>
        <v>0</v>
      </c>
      <c r="AG153" s="411">
        <f t="shared" ref="AG153" si="342">AG152</f>
        <v>0</v>
      </c>
      <c r="AH153" s="411">
        <f t="shared" ref="AH153" si="343">AH152</f>
        <v>0</v>
      </c>
      <c r="AI153" s="411">
        <f t="shared" ref="AI153" si="344">AI152</f>
        <v>0</v>
      </c>
      <c r="AJ153" s="411">
        <f t="shared" ref="AJ153" si="345">AJ152</f>
        <v>0</v>
      </c>
      <c r="AK153" s="411">
        <f t="shared" ref="AK153" si="346">AK152</f>
        <v>0</v>
      </c>
      <c r="AL153" s="411">
        <f t="shared" ref="AL153" si="347">AL152</f>
        <v>0</v>
      </c>
      <c r="AM153" s="306"/>
    </row>
    <row r="154" spans="1:39" hidden="1" outlineLevel="1">
      <c r="B154" s="294"/>
      <c r="C154" s="291"/>
      <c r="D154" s="291"/>
      <c r="E154" s="291"/>
      <c r="F154" s="291"/>
      <c r="G154" s="291"/>
      <c r="H154" s="291"/>
      <c r="I154" s="291"/>
      <c r="J154" s="291"/>
      <c r="K154" s="291"/>
      <c r="L154" s="291"/>
      <c r="M154" s="291"/>
      <c r="N154" s="76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15.75" hidden="1" outlineLevel="1">
      <c r="B155" s="288" t="s">
        <v>502</v>
      </c>
      <c r="C155" s="291"/>
      <c r="D155" s="291"/>
      <c r="E155" s="291"/>
      <c r="F155" s="291"/>
      <c r="G155" s="291"/>
      <c r="H155" s="291"/>
      <c r="I155" s="291"/>
      <c r="J155" s="291"/>
      <c r="K155" s="291"/>
      <c r="L155" s="291"/>
      <c r="M155" s="291"/>
      <c r="N155" s="76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45" hidden="1" outlineLevel="1">
      <c r="A156" s="520">
        <v>36</v>
      </c>
      <c r="B156" s="518" t="s">
        <v>128</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48">Z156</f>
        <v>0</v>
      </c>
      <c r="AA157" s="411">
        <f t="shared" ref="AA157" si="349">AA156</f>
        <v>0</v>
      </c>
      <c r="AB157" s="411">
        <f t="shared" ref="AB157" si="350">AB156</f>
        <v>0</v>
      </c>
      <c r="AC157" s="411">
        <f t="shared" ref="AC157" si="351">AC156</f>
        <v>0</v>
      </c>
      <c r="AD157" s="411">
        <f t="shared" ref="AD157" si="352">AD156</f>
        <v>0</v>
      </c>
      <c r="AE157" s="411">
        <f t="shared" ref="AE157" si="353">AE156</f>
        <v>0</v>
      </c>
      <c r="AF157" s="411">
        <f t="shared" ref="AF157" si="354">AF156</f>
        <v>0</v>
      </c>
      <c r="AG157" s="411">
        <f t="shared" ref="AG157" si="355">AG156</f>
        <v>0</v>
      </c>
      <c r="AH157" s="411">
        <f t="shared" ref="AH157" si="356">AH156</f>
        <v>0</v>
      </c>
      <c r="AI157" s="411">
        <f t="shared" ref="AI157" si="357">AI156</f>
        <v>0</v>
      </c>
      <c r="AJ157" s="411">
        <f t="shared" ref="AJ157" si="358">AJ156</f>
        <v>0</v>
      </c>
      <c r="AK157" s="411">
        <f t="shared" ref="AK157" si="359">AK156</f>
        <v>0</v>
      </c>
      <c r="AL157" s="411">
        <f t="shared" ref="AL157" si="360">AL156</f>
        <v>0</v>
      </c>
      <c r="AM157" s="306"/>
    </row>
    <row r="158" spans="1:39" hidden="1" outlineLevel="1">
      <c r="B158" s="518"/>
      <c r="C158" s="291"/>
      <c r="D158" s="291"/>
      <c r="E158" s="291"/>
      <c r="F158" s="291"/>
      <c r="G158" s="291"/>
      <c r="H158" s="291"/>
      <c r="I158" s="291"/>
      <c r="J158" s="291"/>
      <c r="K158" s="291"/>
      <c r="L158" s="291"/>
      <c r="M158" s="291"/>
      <c r="N158" s="76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30" hidden="1" outlineLevel="1">
      <c r="A159" s="520">
        <v>37</v>
      </c>
      <c r="B159" s="518" t="s">
        <v>129</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61">Z159</f>
        <v>0</v>
      </c>
      <c r="AA160" s="411">
        <f t="shared" ref="AA160" si="362">AA159</f>
        <v>0</v>
      </c>
      <c r="AB160" s="411">
        <f t="shared" ref="AB160" si="363">AB159</f>
        <v>0</v>
      </c>
      <c r="AC160" s="411">
        <f t="shared" ref="AC160" si="364">AC159</f>
        <v>0</v>
      </c>
      <c r="AD160" s="411">
        <f t="shared" ref="AD160" si="365">AD159</f>
        <v>0</v>
      </c>
      <c r="AE160" s="411">
        <f t="shared" ref="AE160" si="366">AE159</f>
        <v>0</v>
      </c>
      <c r="AF160" s="411">
        <f t="shared" ref="AF160" si="367">AF159</f>
        <v>0</v>
      </c>
      <c r="AG160" s="411">
        <f t="shared" ref="AG160" si="368">AG159</f>
        <v>0</v>
      </c>
      <c r="AH160" s="411">
        <f t="shared" ref="AH160" si="369">AH159</f>
        <v>0</v>
      </c>
      <c r="AI160" s="411">
        <f t="shared" ref="AI160" si="370">AI159</f>
        <v>0</v>
      </c>
      <c r="AJ160" s="411">
        <f t="shared" ref="AJ160" si="371">AJ159</f>
        <v>0</v>
      </c>
      <c r="AK160" s="411">
        <f t="shared" ref="AK160" si="372">AK159</f>
        <v>0</v>
      </c>
      <c r="AL160" s="411">
        <f t="shared" ref="AL160" si="373">AL159</f>
        <v>0</v>
      </c>
      <c r="AM160" s="306"/>
    </row>
    <row r="161" spans="1:39" hidden="1" outlineLevel="1">
      <c r="B161" s="518"/>
      <c r="C161" s="291"/>
      <c r="D161" s="291"/>
      <c r="E161" s="291"/>
      <c r="F161" s="291"/>
      <c r="G161" s="291"/>
      <c r="H161" s="291"/>
      <c r="I161" s="291"/>
      <c r="J161" s="291"/>
      <c r="K161" s="291"/>
      <c r="L161" s="291"/>
      <c r="M161" s="291"/>
      <c r="N161" s="76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idden="1" outlineLevel="1">
      <c r="A162" s="520">
        <v>38</v>
      </c>
      <c r="B162" s="518" t="s">
        <v>130</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374">Z162</f>
        <v>0</v>
      </c>
      <c r="AA163" s="411">
        <f t="shared" ref="AA163" si="375">AA162</f>
        <v>0</v>
      </c>
      <c r="AB163" s="411">
        <f t="shared" ref="AB163" si="376">AB162</f>
        <v>0</v>
      </c>
      <c r="AC163" s="411">
        <f t="shared" ref="AC163" si="377">AC162</f>
        <v>0</v>
      </c>
      <c r="AD163" s="411">
        <f t="shared" ref="AD163" si="378">AD162</f>
        <v>0</v>
      </c>
      <c r="AE163" s="411">
        <f t="shared" ref="AE163" si="379">AE162</f>
        <v>0</v>
      </c>
      <c r="AF163" s="411">
        <f t="shared" ref="AF163" si="380">AF162</f>
        <v>0</v>
      </c>
      <c r="AG163" s="411">
        <f t="shared" ref="AG163" si="381">AG162</f>
        <v>0</v>
      </c>
      <c r="AH163" s="411">
        <f t="shared" ref="AH163" si="382">AH162</f>
        <v>0</v>
      </c>
      <c r="AI163" s="411">
        <f t="shared" ref="AI163" si="383">AI162</f>
        <v>0</v>
      </c>
      <c r="AJ163" s="411">
        <f t="shared" ref="AJ163" si="384">AJ162</f>
        <v>0</v>
      </c>
      <c r="AK163" s="411">
        <f t="shared" ref="AK163" si="385">AK162</f>
        <v>0</v>
      </c>
      <c r="AL163" s="411">
        <f t="shared" ref="AL163" si="386">AL162</f>
        <v>0</v>
      </c>
      <c r="AM163" s="306"/>
    </row>
    <row r="164" spans="1:39" hidden="1" outlineLevel="1">
      <c r="B164" s="518"/>
      <c r="C164" s="291"/>
      <c r="D164" s="291"/>
      <c r="E164" s="291"/>
      <c r="F164" s="291"/>
      <c r="G164" s="291"/>
      <c r="H164" s="291"/>
      <c r="I164" s="291"/>
      <c r="J164" s="291"/>
      <c r="K164" s="291"/>
      <c r="L164" s="291"/>
      <c r="M164" s="291"/>
      <c r="N164" s="76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hidden="1" outlineLevel="1">
      <c r="A165" s="520">
        <v>39</v>
      </c>
      <c r="B165" s="518" t="s">
        <v>131</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387">Z165</f>
        <v>0</v>
      </c>
      <c r="AA166" s="411">
        <f t="shared" ref="AA166" si="388">AA165</f>
        <v>0</v>
      </c>
      <c r="AB166" s="411">
        <f t="shared" ref="AB166" si="389">AB165</f>
        <v>0</v>
      </c>
      <c r="AC166" s="411">
        <f t="shared" ref="AC166" si="390">AC165</f>
        <v>0</v>
      </c>
      <c r="AD166" s="411">
        <f t="shared" ref="AD166" si="391">AD165</f>
        <v>0</v>
      </c>
      <c r="AE166" s="411">
        <f t="shared" ref="AE166" si="392">AE165</f>
        <v>0</v>
      </c>
      <c r="AF166" s="411">
        <f t="shared" ref="AF166" si="393">AF165</f>
        <v>0</v>
      </c>
      <c r="AG166" s="411">
        <f t="shared" ref="AG166" si="394">AG165</f>
        <v>0</v>
      </c>
      <c r="AH166" s="411">
        <f t="shared" ref="AH166" si="395">AH165</f>
        <v>0</v>
      </c>
      <c r="AI166" s="411">
        <f t="shared" ref="AI166" si="396">AI165</f>
        <v>0</v>
      </c>
      <c r="AJ166" s="411">
        <f t="shared" ref="AJ166" si="397">AJ165</f>
        <v>0</v>
      </c>
      <c r="AK166" s="411">
        <f t="shared" ref="AK166" si="398">AK165</f>
        <v>0</v>
      </c>
      <c r="AL166" s="411">
        <f t="shared" ref="AL166" si="399">AL165</f>
        <v>0</v>
      </c>
      <c r="AM166" s="306"/>
    </row>
    <row r="167" spans="1:39" hidden="1" outlineLevel="1">
      <c r="B167" s="518"/>
      <c r="C167" s="291"/>
      <c r="D167" s="291"/>
      <c r="E167" s="291"/>
      <c r="F167" s="291"/>
      <c r="G167" s="291"/>
      <c r="H167" s="291"/>
      <c r="I167" s="291"/>
      <c r="J167" s="291"/>
      <c r="K167" s="291"/>
      <c r="L167" s="291"/>
      <c r="M167" s="291"/>
      <c r="N167" s="76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30" hidden="1" outlineLevel="1">
      <c r="A168" s="520">
        <v>40</v>
      </c>
      <c r="B168" s="518" t="s">
        <v>132</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00">Z168</f>
        <v>0</v>
      </c>
      <c r="AA169" s="411">
        <f t="shared" ref="AA169" si="401">AA168</f>
        <v>0</v>
      </c>
      <c r="AB169" s="411">
        <f t="shared" ref="AB169" si="402">AB168</f>
        <v>0</v>
      </c>
      <c r="AC169" s="411">
        <f t="shared" ref="AC169" si="403">AC168</f>
        <v>0</v>
      </c>
      <c r="AD169" s="411">
        <f t="shared" ref="AD169" si="404">AD168</f>
        <v>0</v>
      </c>
      <c r="AE169" s="411">
        <f t="shared" ref="AE169" si="405">AE168</f>
        <v>0</v>
      </c>
      <c r="AF169" s="411">
        <f t="shared" ref="AF169" si="406">AF168</f>
        <v>0</v>
      </c>
      <c r="AG169" s="411">
        <f t="shared" ref="AG169" si="407">AG168</f>
        <v>0</v>
      </c>
      <c r="AH169" s="411">
        <f t="shared" ref="AH169" si="408">AH168</f>
        <v>0</v>
      </c>
      <c r="AI169" s="411">
        <f t="shared" ref="AI169" si="409">AI168</f>
        <v>0</v>
      </c>
      <c r="AJ169" s="411">
        <f t="shared" ref="AJ169" si="410">AJ168</f>
        <v>0</v>
      </c>
      <c r="AK169" s="411">
        <f t="shared" ref="AK169" si="411">AK168</f>
        <v>0</v>
      </c>
      <c r="AL169" s="411">
        <f t="shared" ref="AL169" si="412">AL168</f>
        <v>0</v>
      </c>
      <c r="AM169" s="306"/>
    </row>
    <row r="170" spans="1:39" hidden="1" outlineLevel="1">
      <c r="B170" s="518"/>
      <c r="C170" s="291"/>
      <c r="D170" s="291"/>
      <c r="E170" s="291"/>
      <c r="F170" s="291"/>
      <c r="G170" s="291"/>
      <c r="H170" s="291"/>
      <c r="I170" s="291"/>
      <c r="J170" s="291"/>
      <c r="K170" s="291"/>
      <c r="L170" s="291"/>
      <c r="M170" s="291"/>
      <c r="N170" s="76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hidden="1" outlineLevel="1">
      <c r="A171" s="520">
        <v>41</v>
      </c>
      <c r="B171" s="518" t="s">
        <v>133</v>
      </c>
      <c r="C171" s="291" t="s">
        <v>25</v>
      </c>
      <c r="D171" s="295"/>
      <c r="E171" s="295"/>
      <c r="F171" s="295"/>
      <c r="G171" s="295"/>
      <c r="H171" s="295"/>
      <c r="I171" s="295"/>
      <c r="J171" s="295"/>
      <c r="K171" s="295"/>
      <c r="L171" s="295"/>
      <c r="M171" s="295"/>
      <c r="N171" s="295">
        <v>12</v>
      </c>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idden="1" outlineLevel="1">
      <c r="B172" s="294" t="s">
        <v>267</v>
      </c>
      <c r="C172" s="291" t="s">
        <v>163</v>
      </c>
      <c r="D172" s="295"/>
      <c r="E172" s="295"/>
      <c r="F172" s="295"/>
      <c r="G172" s="295"/>
      <c r="H172" s="295"/>
      <c r="I172" s="295"/>
      <c r="J172" s="295"/>
      <c r="K172" s="295"/>
      <c r="L172" s="295"/>
      <c r="M172" s="295"/>
      <c r="N172" s="295">
        <f>N171</f>
        <v>12</v>
      </c>
      <c r="O172" s="295"/>
      <c r="P172" s="295"/>
      <c r="Q172" s="295"/>
      <c r="R172" s="295"/>
      <c r="S172" s="295"/>
      <c r="T172" s="295"/>
      <c r="U172" s="295"/>
      <c r="V172" s="295"/>
      <c r="W172" s="295"/>
      <c r="X172" s="295"/>
      <c r="Y172" s="411">
        <f>Y171</f>
        <v>0</v>
      </c>
      <c r="Z172" s="411">
        <f t="shared" ref="Z172" si="413">Z171</f>
        <v>0</v>
      </c>
      <c r="AA172" s="411">
        <f t="shared" ref="AA172" si="414">AA171</f>
        <v>0</v>
      </c>
      <c r="AB172" s="411">
        <f t="shared" ref="AB172" si="415">AB171</f>
        <v>0</v>
      </c>
      <c r="AC172" s="411">
        <f t="shared" ref="AC172" si="416">AC171</f>
        <v>0</v>
      </c>
      <c r="AD172" s="411">
        <f t="shared" ref="AD172" si="417">AD171</f>
        <v>0</v>
      </c>
      <c r="AE172" s="411">
        <f t="shared" ref="AE172" si="418">AE171</f>
        <v>0</v>
      </c>
      <c r="AF172" s="411">
        <f t="shared" ref="AF172" si="419">AF171</f>
        <v>0</v>
      </c>
      <c r="AG172" s="411">
        <f t="shared" ref="AG172" si="420">AG171</f>
        <v>0</v>
      </c>
      <c r="AH172" s="411">
        <f t="shared" ref="AH172" si="421">AH171</f>
        <v>0</v>
      </c>
      <c r="AI172" s="411">
        <f t="shared" ref="AI172" si="422">AI171</f>
        <v>0</v>
      </c>
      <c r="AJ172" s="411">
        <f t="shared" ref="AJ172" si="423">AJ171</f>
        <v>0</v>
      </c>
      <c r="AK172" s="411">
        <f t="shared" ref="AK172" si="424">AK171</f>
        <v>0</v>
      </c>
      <c r="AL172" s="411">
        <f t="shared" ref="AL172" si="425">AL171</f>
        <v>0</v>
      </c>
      <c r="AM172" s="306"/>
    </row>
    <row r="173" spans="1:39" hidden="1" outlineLevel="1">
      <c r="B173" s="518"/>
      <c r="C173" s="291"/>
      <c r="D173" s="291"/>
      <c r="E173" s="291"/>
      <c r="F173" s="291"/>
      <c r="G173" s="291"/>
      <c r="H173" s="291"/>
      <c r="I173" s="291"/>
      <c r="J173" s="291"/>
      <c r="K173" s="291"/>
      <c r="L173" s="291"/>
      <c r="M173" s="291"/>
      <c r="N173" s="76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45" hidden="1" outlineLevel="1">
      <c r="A174" s="520">
        <v>42</v>
      </c>
      <c r="B174" s="518" t="s">
        <v>134</v>
      </c>
      <c r="C174" s="291" t="s">
        <v>25</v>
      </c>
      <c r="D174" s="295"/>
      <c r="E174" s="295"/>
      <c r="F174" s="295"/>
      <c r="G174" s="295"/>
      <c r="H174" s="295"/>
      <c r="I174" s="295"/>
      <c r="J174" s="295"/>
      <c r="K174" s="295"/>
      <c r="L174" s="295"/>
      <c r="M174" s="295"/>
      <c r="N174" s="761"/>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idden="1" outlineLevel="1">
      <c r="B175" s="294" t="s">
        <v>267</v>
      </c>
      <c r="C175" s="291" t="s">
        <v>163</v>
      </c>
      <c r="D175" s="295"/>
      <c r="E175" s="295"/>
      <c r="F175" s="295"/>
      <c r="G175" s="295"/>
      <c r="H175" s="295"/>
      <c r="I175" s="295"/>
      <c r="J175" s="295"/>
      <c r="K175" s="295"/>
      <c r="L175" s="295"/>
      <c r="M175" s="295"/>
      <c r="N175" s="763"/>
      <c r="O175" s="295"/>
      <c r="P175" s="295"/>
      <c r="Q175" s="295"/>
      <c r="R175" s="295"/>
      <c r="S175" s="295"/>
      <c r="T175" s="295"/>
      <c r="U175" s="295"/>
      <c r="V175" s="295"/>
      <c r="W175" s="295"/>
      <c r="X175" s="295"/>
      <c r="Y175" s="411">
        <f>Y174</f>
        <v>0</v>
      </c>
      <c r="Z175" s="411">
        <f t="shared" ref="Z175" si="426">Z174</f>
        <v>0</v>
      </c>
      <c r="AA175" s="411">
        <f t="shared" ref="AA175" si="427">AA174</f>
        <v>0</v>
      </c>
      <c r="AB175" s="411">
        <f t="shared" ref="AB175" si="428">AB174</f>
        <v>0</v>
      </c>
      <c r="AC175" s="411">
        <f t="shared" ref="AC175" si="429">AC174</f>
        <v>0</v>
      </c>
      <c r="AD175" s="411">
        <f t="shared" ref="AD175" si="430">AD174</f>
        <v>0</v>
      </c>
      <c r="AE175" s="411">
        <f t="shared" ref="AE175" si="431">AE174</f>
        <v>0</v>
      </c>
      <c r="AF175" s="411">
        <f t="shared" ref="AF175" si="432">AF174</f>
        <v>0</v>
      </c>
      <c r="AG175" s="411">
        <f t="shared" ref="AG175" si="433">AG174</f>
        <v>0</v>
      </c>
      <c r="AH175" s="411">
        <f t="shared" ref="AH175" si="434">AH174</f>
        <v>0</v>
      </c>
      <c r="AI175" s="411">
        <f t="shared" ref="AI175" si="435">AI174</f>
        <v>0</v>
      </c>
      <c r="AJ175" s="411">
        <f t="shared" ref="AJ175" si="436">AJ174</f>
        <v>0</v>
      </c>
      <c r="AK175" s="411">
        <f t="shared" ref="AK175" si="437">AK174</f>
        <v>0</v>
      </c>
      <c r="AL175" s="411">
        <f t="shared" ref="AL175" si="438">AL174</f>
        <v>0</v>
      </c>
      <c r="AM175" s="306"/>
    </row>
    <row r="176" spans="1:39" hidden="1" outlineLevel="1">
      <c r="B176" s="518"/>
      <c r="C176" s="291"/>
      <c r="D176" s="291"/>
      <c r="E176" s="291"/>
      <c r="F176" s="291"/>
      <c r="G176" s="291"/>
      <c r="H176" s="291"/>
      <c r="I176" s="291"/>
      <c r="J176" s="291"/>
      <c r="K176" s="291"/>
      <c r="L176" s="291"/>
      <c r="M176" s="291"/>
      <c r="N176" s="76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30" hidden="1" outlineLevel="1">
      <c r="A177" s="520">
        <v>43</v>
      </c>
      <c r="B177" s="518" t="s">
        <v>135</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39">Z177</f>
        <v>0</v>
      </c>
      <c r="AA178" s="411">
        <f t="shared" ref="AA178" si="440">AA177</f>
        <v>0</v>
      </c>
      <c r="AB178" s="411">
        <f t="shared" ref="AB178" si="441">AB177</f>
        <v>0</v>
      </c>
      <c r="AC178" s="411">
        <f t="shared" ref="AC178" si="442">AC177</f>
        <v>0</v>
      </c>
      <c r="AD178" s="411">
        <f t="shared" ref="AD178" si="443">AD177</f>
        <v>0</v>
      </c>
      <c r="AE178" s="411">
        <f t="shared" ref="AE178" si="444">AE177</f>
        <v>0</v>
      </c>
      <c r="AF178" s="411">
        <f t="shared" ref="AF178" si="445">AF177</f>
        <v>0</v>
      </c>
      <c r="AG178" s="411">
        <f t="shared" ref="AG178" si="446">AG177</f>
        <v>0</v>
      </c>
      <c r="AH178" s="411">
        <f t="shared" ref="AH178" si="447">AH177</f>
        <v>0</v>
      </c>
      <c r="AI178" s="411">
        <f t="shared" ref="AI178" si="448">AI177</f>
        <v>0</v>
      </c>
      <c r="AJ178" s="411">
        <f t="shared" ref="AJ178" si="449">AJ177</f>
        <v>0</v>
      </c>
      <c r="AK178" s="411">
        <f t="shared" ref="AK178" si="450">AK177</f>
        <v>0</v>
      </c>
      <c r="AL178" s="411">
        <f t="shared" ref="AL178" si="451">AL177</f>
        <v>0</v>
      </c>
      <c r="AM178" s="306"/>
    </row>
    <row r="179" spans="1:39" hidden="1" outlineLevel="1">
      <c r="B179" s="518"/>
      <c r="C179" s="291"/>
      <c r="D179" s="291"/>
      <c r="E179" s="291"/>
      <c r="F179" s="291"/>
      <c r="G179" s="291"/>
      <c r="H179" s="291"/>
      <c r="I179" s="291"/>
      <c r="J179" s="291"/>
      <c r="K179" s="291"/>
      <c r="L179" s="291"/>
      <c r="M179" s="291"/>
      <c r="N179" s="76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45" hidden="1" outlineLevel="1">
      <c r="A180" s="520">
        <v>44</v>
      </c>
      <c r="B180" s="518" t="s">
        <v>136</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52">Z180</f>
        <v>0</v>
      </c>
      <c r="AA181" s="411">
        <f t="shared" ref="AA181" si="453">AA180</f>
        <v>0</v>
      </c>
      <c r="AB181" s="411">
        <f t="shared" ref="AB181" si="454">AB180</f>
        <v>0</v>
      </c>
      <c r="AC181" s="411">
        <f t="shared" ref="AC181" si="455">AC180</f>
        <v>0</v>
      </c>
      <c r="AD181" s="411">
        <f t="shared" ref="AD181" si="456">AD180</f>
        <v>0</v>
      </c>
      <c r="AE181" s="411">
        <f t="shared" ref="AE181" si="457">AE180</f>
        <v>0</v>
      </c>
      <c r="AF181" s="411">
        <f t="shared" ref="AF181" si="458">AF180</f>
        <v>0</v>
      </c>
      <c r="AG181" s="411">
        <f t="shared" ref="AG181" si="459">AG180</f>
        <v>0</v>
      </c>
      <c r="AH181" s="411">
        <f t="shared" ref="AH181" si="460">AH180</f>
        <v>0</v>
      </c>
      <c r="AI181" s="411">
        <f t="shared" ref="AI181" si="461">AI180</f>
        <v>0</v>
      </c>
      <c r="AJ181" s="411">
        <f t="shared" ref="AJ181" si="462">AJ180</f>
        <v>0</v>
      </c>
      <c r="AK181" s="411">
        <f t="shared" ref="AK181" si="463">AK180</f>
        <v>0</v>
      </c>
      <c r="AL181" s="411">
        <f t="shared" ref="AL181" si="464">AL180</f>
        <v>0</v>
      </c>
      <c r="AM181" s="306"/>
    </row>
    <row r="182" spans="1:39" hidden="1" outlineLevel="1">
      <c r="B182" s="518"/>
      <c r="C182" s="291"/>
      <c r="D182" s="291"/>
      <c r="E182" s="291"/>
      <c r="F182" s="291"/>
      <c r="G182" s="291"/>
      <c r="H182" s="291"/>
      <c r="I182" s="291"/>
      <c r="J182" s="291"/>
      <c r="K182" s="291"/>
      <c r="L182" s="291"/>
      <c r="M182" s="291"/>
      <c r="N182" s="76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hidden="1" outlineLevel="1">
      <c r="A183" s="520">
        <v>45</v>
      </c>
      <c r="B183" s="518" t="s">
        <v>137</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465">Z183</f>
        <v>0</v>
      </c>
      <c r="AA184" s="411">
        <f t="shared" ref="AA184" si="466">AA183</f>
        <v>0</v>
      </c>
      <c r="AB184" s="411">
        <f t="shared" ref="AB184" si="467">AB183</f>
        <v>0</v>
      </c>
      <c r="AC184" s="411">
        <f t="shared" ref="AC184" si="468">AC183</f>
        <v>0</v>
      </c>
      <c r="AD184" s="411">
        <f t="shared" ref="AD184" si="469">AD183</f>
        <v>0</v>
      </c>
      <c r="AE184" s="411">
        <f t="shared" ref="AE184" si="470">AE183</f>
        <v>0</v>
      </c>
      <c r="AF184" s="411">
        <f t="shared" ref="AF184" si="471">AF183</f>
        <v>0</v>
      </c>
      <c r="AG184" s="411">
        <f t="shared" ref="AG184" si="472">AG183</f>
        <v>0</v>
      </c>
      <c r="AH184" s="411">
        <f t="shared" ref="AH184" si="473">AH183</f>
        <v>0</v>
      </c>
      <c r="AI184" s="411">
        <f t="shared" ref="AI184" si="474">AI183</f>
        <v>0</v>
      </c>
      <c r="AJ184" s="411">
        <f t="shared" ref="AJ184" si="475">AJ183</f>
        <v>0</v>
      </c>
      <c r="AK184" s="411">
        <f t="shared" ref="AK184" si="476">AK183</f>
        <v>0</v>
      </c>
      <c r="AL184" s="411">
        <f t="shared" ref="AL184" si="477">AL183</f>
        <v>0</v>
      </c>
      <c r="AM184" s="306"/>
    </row>
    <row r="185" spans="1:39" hidden="1" outlineLevel="1">
      <c r="B185" s="518"/>
      <c r="C185" s="291"/>
      <c r="D185" s="291"/>
      <c r="E185" s="291"/>
      <c r="F185" s="291"/>
      <c r="G185" s="291"/>
      <c r="H185" s="291"/>
      <c r="I185" s="291"/>
      <c r="J185" s="291"/>
      <c r="K185" s="291"/>
      <c r="L185" s="291"/>
      <c r="M185" s="291"/>
      <c r="N185" s="76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hidden="1" outlineLevel="1">
      <c r="A186" s="520">
        <v>46</v>
      </c>
      <c r="B186" s="518" t="s">
        <v>138</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478">Z186</f>
        <v>0</v>
      </c>
      <c r="AA187" s="411">
        <f t="shared" ref="AA187" si="479">AA186</f>
        <v>0</v>
      </c>
      <c r="AB187" s="411">
        <f t="shared" ref="AB187" si="480">AB186</f>
        <v>0</v>
      </c>
      <c r="AC187" s="411">
        <f t="shared" ref="AC187" si="481">AC186</f>
        <v>0</v>
      </c>
      <c r="AD187" s="411">
        <f t="shared" ref="AD187" si="482">AD186</f>
        <v>0</v>
      </c>
      <c r="AE187" s="411">
        <f t="shared" ref="AE187" si="483">AE186</f>
        <v>0</v>
      </c>
      <c r="AF187" s="411">
        <f t="shared" ref="AF187" si="484">AF186</f>
        <v>0</v>
      </c>
      <c r="AG187" s="411">
        <f t="shared" ref="AG187" si="485">AG186</f>
        <v>0</v>
      </c>
      <c r="AH187" s="411">
        <f t="shared" ref="AH187" si="486">AH186</f>
        <v>0</v>
      </c>
      <c r="AI187" s="411">
        <f t="shared" ref="AI187" si="487">AI186</f>
        <v>0</v>
      </c>
      <c r="AJ187" s="411">
        <f t="shared" ref="AJ187" si="488">AJ186</f>
        <v>0</v>
      </c>
      <c r="AK187" s="411">
        <f t="shared" ref="AK187" si="489">AK186</f>
        <v>0</v>
      </c>
      <c r="AL187" s="411">
        <f t="shared" ref="AL187" si="490">AL186</f>
        <v>0</v>
      </c>
      <c r="AM187" s="306"/>
    </row>
    <row r="188" spans="1:39" hidden="1" outlineLevel="1">
      <c r="B188" s="518"/>
      <c r="C188" s="291"/>
      <c r="D188" s="291"/>
      <c r="E188" s="291"/>
      <c r="F188" s="291"/>
      <c r="G188" s="291"/>
      <c r="H188" s="291"/>
      <c r="I188" s="291"/>
      <c r="J188" s="291"/>
      <c r="K188" s="291"/>
      <c r="L188" s="291"/>
      <c r="M188" s="291"/>
      <c r="N188" s="76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hidden="1" outlineLevel="1">
      <c r="A189" s="520">
        <v>47</v>
      </c>
      <c r="B189" s="518" t="s">
        <v>139</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491">Z189</f>
        <v>0</v>
      </c>
      <c r="AA190" s="411">
        <f t="shared" ref="AA190" si="492">AA189</f>
        <v>0</v>
      </c>
      <c r="AB190" s="411">
        <f t="shared" ref="AB190" si="493">AB189</f>
        <v>0</v>
      </c>
      <c r="AC190" s="411">
        <f t="shared" ref="AC190" si="494">AC189</f>
        <v>0</v>
      </c>
      <c r="AD190" s="411">
        <f t="shared" ref="AD190" si="495">AD189</f>
        <v>0</v>
      </c>
      <c r="AE190" s="411">
        <f t="shared" ref="AE190" si="496">AE189</f>
        <v>0</v>
      </c>
      <c r="AF190" s="411">
        <f t="shared" ref="AF190" si="497">AF189</f>
        <v>0</v>
      </c>
      <c r="AG190" s="411">
        <f t="shared" ref="AG190" si="498">AG189</f>
        <v>0</v>
      </c>
      <c r="AH190" s="411">
        <f t="shared" ref="AH190" si="499">AH189</f>
        <v>0</v>
      </c>
      <c r="AI190" s="411">
        <f t="shared" ref="AI190" si="500">AI189</f>
        <v>0</v>
      </c>
      <c r="AJ190" s="411">
        <f t="shared" ref="AJ190" si="501">AJ189</f>
        <v>0</v>
      </c>
      <c r="AK190" s="411">
        <f t="shared" ref="AK190" si="502">AK189</f>
        <v>0</v>
      </c>
      <c r="AL190" s="411">
        <f t="shared" ref="AL190" si="503">AL189</f>
        <v>0</v>
      </c>
      <c r="AM190" s="306"/>
    </row>
    <row r="191" spans="1:39" hidden="1" outlineLevel="1">
      <c r="B191" s="518"/>
      <c r="C191" s="291"/>
      <c r="D191" s="291"/>
      <c r="E191" s="291"/>
      <c r="F191" s="291"/>
      <c r="G191" s="291"/>
      <c r="H191" s="291"/>
      <c r="I191" s="291"/>
      <c r="J191" s="291"/>
      <c r="K191" s="291"/>
      <c r="L191" s="291"/>
      <c r="M191" s="291"/>
      <c r="N191" s="76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45" hidden="1" outlineLevel="1">
      <c r="A192" s="520">
        <v>48</v>
      </c>
      <c r="B192" s="518" t="s">
        <v>140</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1:39"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04">Z192</f>
        <v>0</v>
      </c>
      <c r="AA193" s="411">
        <f t="shared" ref="AA193" si="505">AA192</f>
        <v>0</v>
      </c>
      <c r="AB193" s="411">
        <f t="shared" ref="AB193" si="506">AB192</f>
        <v>0</v>
      </c>
      <c r="AC193" s="411">
        <f t="shared" ref="AC193" si="507">AC192</f>
        <v>0</v>
      </c>
      <c r="AD193" s="411">
        <f t="shared" ref="AD193" si="508">AD192</f>
        <v>0</v>
      </c>
      <c r="AE193" s="411">
        <f t="shared" ref="AE193" si="509">AE192</f>
        <v>0</v>
      </c>
      <c r="AF193" s="411">
        <f t="shared" ref="AF193" si="510">AF192</f>
        <v>0</v>
      </c>
      <c r="AG193" s="411">
        <f t="shared" ref="AG193" si="511">AG192</f>
        <v>0</v>
      </c>
      <c r="AH193" s="411">
        <f t="shared" ref="AH193" si="512">AH192</f>
        <v>0</v>
      </c>
      <c r="AI193" s="411">
        <f t="shared" ref="AI193" si="513">AI192</f>
        <v>0</v>
      </c>
      <c r="AJ193" s="411">
        <f t="shared" ref="AJ193" si="514">AJ192</f>
        <v>0</v>
      </c>
      <c r="AK193" s="411">
        <f t="shared" ref="AK193" si="515">AK192</f>
        <v>0</v>
      </c>
      <c r="AL193" s="411">
        <f t="shared" ref="AL193" si="516">AL192</f>
        <v>0</v>
      </c>
      <c r="AM193" s="306"/>
    </row>
    <row r="194" spans="1:39" hidden="1" outlineLevel="1">
      <c r="B194" s="518"/>
      <c r="C194" s="291"/>
      <c r="D194" s="291"/>
      <c r="E194" s="291"/>
      <c r="F194" s="291"/>
      <c r="G194" s="291"/>
      <c r="H194" s="291"/>
      <c r="I194" s="291"/>
      <c r="J194" s="291"/>
      <c r="K194" s="291"/>
      <c r="L194" s="291"/>
      <c r="M194" s="291"/>
      <c r="N194" s="761"/>
      <c r="O194" s="291"/>
      <c r="P194" s="291"/>
      <c r="Q194" s="291"/>
      <c r="R194" s="291"/>
      <c r="S194" s="291"/>
      <c r="T194" s="291"/>
      <c r="U194" s="291"/>
      <c r="V194" s="291"/>
      <c r="W194" s="291"/>
      <c r="X194" s="291"/>
      <c r="Y194" s="412"/>
      <c r="Z194" s="425"/>
      <c r="AA194" s="425"/>
      <c r="AB194" s="425"/>
      <c r="AC194" s="425"/>
      <c r="AD194" s="425"/>
      <c r="AE194" s="425"/>
      <c r="AF194" s="425"/>
      <c r="AG194" s="425"/>
      <c r="AH194" s="425"/>
      <c r="AI194" s="425"/>
      <c r="AJ194" s="425"/>
      <c r="AK194" s="425"/>
      <c r="AL194" s="425"/>
      <c r="AM194" s="306"/>
    </row>
    <row r="195" spans="1:39" ht="30" hidden="1" outlineLevel="1">
      <c r="A195" s="520">
        <v>49</v>
      </c>
      <c r="B195" s="518" t="s">
        <v>141</v>
      </c>
      <c r="C195" s="291" t="s">
        <v>25</v>
      </c>
      <c r="D195" s="295"/>
      <c r="E195" s="295"/>
      <c r="F195" s="295"/>
      <c r="G195" s="295"/>
      <c r="H195" s="295"/>
      <c r="I195" s="295"/>
      <c r="J195" s="295"/>
      <c r="K195" s="295"/>
      <c r="L195" s="295"/>
      <c r="M195" s="295"/>
      <c r="N195" s="295">
        <v>12</v>
      </c>
      <c r="O195" s="295"/>
      <c r="P195" s="295"/>
      <c r="Q195" s="295"/>
      <c r="R195" s="295"/>
      <c r="S195" s="295"/>
      <c r="T195" s="295"/>
      <c r="U195" s="295"/>
      <c r="V195" s="295"/>
      <c r="W195" s="295"/>
      <c r="X195" s="295"/>
      <c r="Y195" s="426"/>
      <c r="Z195" s="410"/>
      <c r="AA195" s="410"/>
      <c r="AB195" s="410"/>
      <c r="AC195" s="410"/>
      <c r="AD195" s="410"/>
      <c r="AE195" s="410"/>
      <c r="AF195" s="415"/>
      <c r="AG195" s="415"/>
      <c r="AH195" s="415"/>
      <c r="AI195" s="415"/>
      <c r="AJ195" s="415"/>
      <c r="AK195" s="415"/>
      <c r="AL195" s="415"/>
      <c r="AM195" s="296">
        <f>SUM(Y195:AL195)</f>
        <v>0</v>
      </c>
    </row>
    <row r="196" spans="1:39" hidden="1" outlineLevel="1">
      <c r="B196" s="294" t="s">
        <v>267</v>
      </c>
      <c r="C196" s="291" t="s">
        <v>163</v>
      </c>
      <c r="D196" s="295"/>
      <c r="E196" s="295"/>
      <c r="F196" s="295"/>
      <c r="G196" s="295"/>
      <c r="H196" s="295"/>
      <c r="I196" s="295"/>
      <c r="J196" s="295"/>
      <c r="K196" s="295"/>
      <c r="L196" s="295"/>
      <c r="M196" s="295"/>
      <c r="N196" s="295">
        <f>N195</f>
        <v>12</v>
      </c>
      <c r="O196" s="295"/>
      <c r="P196" s="295"/>
      <c r="Q196" s="295"/>
      <c r="R196" s="295"/>
      <c r="S196" s="295"/>
      <c r="T196" s="295"/>
      <c r="U196" s="295"/>
      <c r="V196" s="295"/>
      <c r="W196" s="295"/>
      <c r="X196" s="295"/>
      <c r="Y196" s="411">
        <f>Y195</f>
        <v>0</v>
      </c>
      <c r="Z196" s="411">
        <f t="shared" ref="Z196" si="517">Z195</f>
        <v>0</v>
      </c>
      <c r="AA196" s="411">
        <f t="shared" ref="AA196" si="518">AA195</f>
        <v>0</v>
      </c>
      <c r="AB196" s="411">
        <f t="shared" ref="AB196" si="519">AB195</f>
        <v>0</v>
      </c>
      <c r="AC196" s="411">
        <f t="shared" ref="AC196" si="520">AC195</f>
        <v>0</v>
      </c>
      <c r="AD196" s="411">
        <f t="shared" ref="AD196" si="521">AD195</f>
        <v>0</v>
      </c>
      <c r="AE196" s="411">
        <f t="shared" ref="AE196" si="522">AE195</f>
        <v>0</v>
      </c>
      <c r="AF196" s="411">
        <f t="shared" ref="AF196" si="523">AF195</f>
        <v>0</v>
      </c>
      <c r="AG196" s="411">
        <f t="shared" ref="AG196" si="524">AG195</f>
        <v>0</v>
      </c>
      <c r="AH196" s="411">
        <f t="shared" ref="AH196" si="525">AH195</f>
        <v>0</v>
      </c>
      <c r="AI196" s="411">
        <f t="shared" ref="AI196" si="526">AI195</f>
        <v>0</v>
      </c>
      <c r="AJ196" s="411">
        <f t="shared" ref="AJ196" si="527">AJ195</f>
        <v>0</v>
      </c>
      <c r="AK196" s="411">
        <f t="shared" ref="AK196" si="528">AK195</f>
        <v>0</v>
      </c>
      <c r="AL196" s="411">
        <f t="shared" ref="AL196" si="529">AL195</f>
        <v>0</v>
      </c>
      <c r="AM196" s="306"/>
    </row>
    <row r="197" spans="1:39" outlineLevel="1">
      <c r="B197" s="294"/>
      <c r="C197" s="305"/>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301"/>
      <c r="Z197" s="301"/>
      <c r="AA197" s="301"/>
      <c r="AB197" s="301"/>
      <c r="AC197" s="301"/>
      <c r="AD197" s="301"/>
      <c r="AE197" s="301"/>
      <c r="AF197" s="301"/>
      <c r="AG197" s="301"/>
      <c r="AH197" s="301"/>
      <c r="AI197" s="301"/>
      <c r="AJ197" s="301"/>
      <c r="AK197" s="301"/>
      <c r="AL197" s="301"/>
      <c r="AM197" s="306"/>
    </row>
    <row r="198" spans="1:39" ht="15.75">
      <c r="B198" s="327" t="s">
        <v>271</v>
      </c>
      <c r="C198" s="329"/>
      <c r="D198" s="329">
        <f>SUM(D38:D196)</f>
        <v>14805774.656790458</v>
      </c>
      <c r="E198" s="329"/>
      <c r="F198" s="329"/>
      <c r="G198" s="329"/>
      <c r="H198" s="329"/>
      <c r="I198" s="329"/>
      <c r="J198" s="329"/>
      <c r="K198" s="329"/>
      <c r="L198" s="329"/>
      <c r="M198" s="329"/>
      <c r="N198" s="329"/>
      <c r="O198" s="329">
        <f>SUM(O38:O196)</f>
        <v>2706.6401193224715</v>
      </c>
      <c r="P198" s="329"/>
      <c r="Q198" s="329"/>
      <c r="R198" s="329"/>
      <c r="S198" s="329"/>
      <c r="T198" s="329"/>
      <c r="U198" s="329"/>
      <c r="V198" s="329"/>
      <c r="W198" s="329"/>
      <c r="X198" s="329"/>
      <c r="Y198" s="329">
        <f>IF(Y36="kWh",SUMPRODUCT(D38:D196,Y38:Y196))</f>
        <v>3782029</v>
      </c>
      <c r="Z198" s="329">
        <f>IF(Z36="kWh",SUMPRODUCT(D38:D196,Z38:Z196))</f>
        <v>3938175.5322246603</v>
      </c>
      <c r="AA198" s="329">
        <f>IF(AA36="kw",SUMPRODUCT(N38:N196,O38:O196,AA38:AA196),SUMPRODUCT(D38:D196,AA38:AA196))</f>
        <v>14131.477903243484</v>
      </c>
      <c r="AB198" s="329">
        <f>IF(AB36="kw",SUMPRODUCT(N38:N196,O38:O196,AB38:AB196),SUMPRODUCT(D38:D196,AB38:AB196))</f>
        <v>0</v>
      </c>
      <c r="AC198" s="329">
        <f>IF(AC36="kw",SUMPRODUCT(N38:N196,O38:O196,AC38:AC196),SUMPRODUCT(D38:D196,AC38:AC196))</f>
        <v>0</v>
      </c>
      <c r="AD198" s="329">
        <f>IF(AD36="kw",SUMPRODUCT(N38:N196,O38:O196,AD38:AD196),SUMPRODUCT(D38:D196,AD38:AD196))</f>
        <v>0</v>
      </c>
      <c r="AE198" s="329">
        <f>IF(AE36="kw",SUMPRODUCT(N38:N196,O38:O196,AE38:AE196),SUMPRODUCT(D38:D196,AE38:AE196))</f>
        <v>0</v>
      </c>
      <c r="AF198" s="329">
        <f>IF(AF36="kw",SUMPRODUCT(N38:N196,O38:O196,AF38:AF196),SUMPRODUCT(D38:D196,AF38:AF196))</f>
        <v>0</v>
      </c>
      <c r="AG198" s="329">
        <f>IF(AG36="kw",SUMPRODUCT(N38:N196,O38:O196,AG38:AG196),SUMPRODUCT(D38:D196,AG38:AG196))</f>
        <v>0</v>
      </c>
      <c r="AH198" s="329">
        <f>IF(AH36="kw",SUMPRODUCT(N38:N196,O38:O196,AH38:AH196),SUMPRODUCT(D38:D196,AH38:AH196))</f>
        <v>0</v>
      </c>
      <c r="AI198" s="329">
        <f>IF(AI36="kw",SUMPRODUCT(N38:N196,O38:O196,AI38:AI196),SUMPRODUCT(D38:D196,AI38:AI196))</f>
        <v>0</v>
      </c>
      <c r="AJ198" s="329">
        <f>IF(AJ36="kw",SUMPRODUCT(N38:N196,O38:O196,AJ38:AJ196),SUMPRODUCT(D38:D196,AJ38:AJ196))</f>
        <v>0</v>
      </c>
      <c r="AK198" s="329">
        <f>IF(AK36="kw",SUMPRODUCT(N38:N196,O38:O196,AK38:AK196),SUMPRODUCT(D38:D196,AK38:AK196))</f>
        <v>0</v>
      </c>
      <c r="AL198" s="329">
        <f>IF(AL36="kw",SUMPRODUCT(N38:N196,O38:O196,AL38:AL196),SUMPRODUCT(D38:D196,AL38:AL196))</f>
        <v>0</v>
      </c>
      <c r="AM198" s="330"/>
    </row>
    <row r="199" spans="1:39" ht="15.75">
      <c r="B199" s="391" t="s">
        <v>272</v>
      </c>
      <c r="C199" s="392"/>
      <c r="D199" s="392"/>
      <c r="E199" s="392"/>
      <c r="F199" s="392"/>
      <c r="G199" s="392"/>
      <c r="H199" s="392"/>
      <c r="I199" s="392"/>
      <c r="J199" s="392"/>
      <c r="K199" s="392"/>
      <c r="L199" s="392"/>
      <c r="M199" s="392"/>
      <c r="N199" s="392"/>
      <c r="O199" s="392"/>
      <c r="P199" s="392"/>
      <c r="Q199" s="392"/>
      <c r="R199" s="392"/>
      <c r="S199" s="392"/>
      <c r="T199" s="392"/>
      <c r="U199" s="392"/>
      <c r="V199" s="392"/>
      <c r="W199" s="392"/>
      <c r="X199" s="392"/>
      <c r="Y199" s="392">
        <f>HLOOKUP(Y35,'2. LRAMVA Threshold'!$B$42:$Q$53,7,FALSE)</f>
        <v>0</v>
      </c>
      <c r="Z199" s="392">
        <f>HLOOKUP(Z35,'2. LRAMVA Threshold'!$B$42:$Q$53,7,FALSE)</f>
        <v>0</v>
      </c>
      <c r="AA199" s="392">
        <f>HLOOKUP(AA35,'2. LRAMVA Threshold'!$B$42:$Q$53,7,FALSE)</f>
        <v>0</v>
      </c>
      <c r="AB199" s="392">
        <f>HLOOKUP(AB35,'2. LRAMVA Threshold'!$B$42:$Q$53,7,FALSE)</f>
        <v>0</v>
      </c>
      <c r="AC199" s="392">
        <f>HLOOKUP(AC35,'2. LRAMVA Threshold'!$B$42:$Q$53,7,FALSE)</f>
        <v>0</v>
      </c>
      <c r="AD199" s="392">
        <f>HLOOKUP(AD35,'2. LRAMVA Threshold'!$B$42:$Q$53,7,FALSE)</f>
        <v>0</v>
      </c>
      <c r="AE199" s="392">
        <f>HLOOKUP(AE35,'2. LRAMVA Threshold'!$B$42:$Q$53,7,FALSE)</f>
        <v>0</v>
      </c>
      <c r="AF199" s="392">
        <f>HLOOKUP(AF35,'2. LRAMVA Threshold'!$B$42:$Q$53,7,FALSE)</f>
        <v>0</v>
      </c>
      <c r="AG199" s="392">
        <f>HLOOKUP(AG35,'2. LRAMVA Threshold'!$B$42:$Q$53,7,FALSE)</f>
        <v>0</v>
      </c>
      <c r="AH199" s="392">
        <f>HLOOKUP(AH35,'2. LRAMVA Threshold'!$B$42:$Q$53,7,FALSE)</f>
        <v>0</v>
      </c>
      <c r="AI199" s="392">
        <f>HLOOKUP(AI35,'2. LRAMVA Threshold'!$B$42:$Q$53,7,FALSE)</f>
        <v>0</v>
      </c>
      <c r="AJ199" s="392">
        <f>HLOOKUP(AJ35,'2. LRAMVA Threshold'!$B$42:$Q$53,7,FALSE)</f>
        <v>0</v>
      </c>
      <c r="AK199" s="392">
        <f>HLOOKUP(AK35,'2. LRAMVA Threshold'!$B$42:$Q$53,7,FALSE)</f>
        <v>0</v>
      </c>
      <c r="AL199" s="392">
        <f>HLOOKUP(AL35,'2. LRAMVA Threshold'!$B$42:$Q$53,7,FALSE)</f>
        <v>0</v>
      </c>
      <c r="AM199" s="393"/>
    </row>
    <row r="200" spans="1:39">
      <c r="B200" s="519"/>
      <c r="C200" s="432"/>
      <c r="D200" s="433"/>
      <c r="E200" s="433"/>
      <c r="F200" s="433"/>
      <c r="G200" s="433"/>
      <c r="H200" s="433"/>
      <c r="I200" s="433"/>
      <c r="J200" s="433"/>
      <c r="K200" s="433"/>
      <c r="L200" s="433"/>
      <c r="M200" s="433"/>
      <c r="N200" s="433"/>
      <c r="O200" s="434"/>
      <c r="P200" s="433"/>
      <c r="Q200" s="433"/>
      <c r="R200" s="433"/>
      <c r="S200" s="435"/>
      <c r="T200" s="435"/>
      <c r="U200" s="435"/>
      <c r="V200" s="435"/>
      <c r="W200" s="433"/>
      <c r="X200" s="433"/>
      <c r="Y200" s="436"/>
      <c r="Z200" s="436"/>
      <c r="AA200" s="436"/>
      <c r="AB200" s="436"/>
      <c r="AC200" s="436"/>
      <c r="AD200" s="436"/>
      <c r="AE200" s="436"/>
      <c r="AF200" s="399"/>
      <c r="AG200" s="399"/>
      <c r="AH200" s="399"/>
      <c r="AI200" s="399"/>
      <c r="AJ200" s="399"/>
      <c r="AK200" s="399"/>
      <c r="AL200" s="399"/>
      <c r="AM200" s="400"/>
    </row>
    <row r="201" spans="1:39">
      <c r="B201" s="324" t="s">
        <v>168</v>
      </c>
      <c r="C201" s="338"/>
      <c r="D201" s="338"/>
      <c r="E201" s="376"/>
      <c r="F201" s="376"/>
      <c r="G201" s="376"/>
      <c r="H201" s="376"/>
      <c r="I201" s="376"/>
      <c r="J201" s="376"/>
      <c r="K201" s="376"/>
      <c r="L201" s="376"/>
      <c r="M201" s="376"/>
      <c r="N201" s="376"/>
      <c r="O201" s="291"/>
      <c r="P201" s="340"/>
      <c r="Q201" s="340"/>
      <c r="R201" s="340"/>
      <c r="S201" s="339"/>
      <c r="T201" s="339"/>
      <c r="U201" s="339"/>
      <c r="V201" s="339"/>
      <c r="W201" s="340"/>
      <c r="X201" s="340"/>
      <c r="Y201" s="341">
        <f>HLOOKUP(Y$35,'3.  Distribution Rates'!$C$122:$P$133,7,FALSE)</f>
        <v>0</v>
      </c>
      <c r="Z201" s="341">
        <f>HLOOKUP(Z$35,'3.  Distribution Rates'!$C$122:$P$133,7,FALSE)</f>
        <v>0</v>
      </c>
      <c r="AA201" s="341">
        <f>HLOOKUP(AA$35,'3.  Distribution Rates'!$C$122:$P$133,7,FALSE)</f>
        <v>0</v>
      </c>
      <c r="AB201" s="341">
        <f>HLOOKUP(AB$35,'3.  Distribution Rates'!$C$122:$P$133,7,FALSE)</f>
        <v>0</v>
      </c>
      <c r="AC201" s="341">
        <f>HLOOKUP(AC$35,'3.  Distribution Rates'!$C$122:$P$133,7,FALSE)</f>
        <v>0</v>
      </c>
      <c r="AD201" s="341">
        <f>HLOOKUP(AD$35,'3.  Distribution Rates'!$C$122:$P$133,7,FALSE)</f>
        <v>0</v>
      </c>
      <c r="AE201" s="341">
        <f>HLOOKUP(AE$35,'3.  Distribution Rates'!$C$122:$P$133,7,FALSE)</f>
        <v>0</v>
      </c>
      <c r="AF201" s="341">
        <f>HLOOKUP(AF$35,'3.  Distribution Rates'!$C$122:$P$133,7,FALSE)</f>
        <v>0</v>
      </c>
      <c r="AG201" s="341">
        <f>HLOOKUP(AG$35,'3.  Distribution Rates'!$C$122:$P$133,7,FALSE)</f>
        <v>0</v>
      </c>
      <c r="AH201" s="341">
        <f>HLOOKUP(AH$35,'3.  Distribution Rates'!$C$122:$P$133,7,FALSE)</f>
        <v>0</v>
      </c>
      <c r="AI201" s="341">
        <f>HLOOKUP(AI$35,'3.  Distribution Rates'!$C$122:$P$133,7,FALSE)</f>
        <v>0</v>
      </c>
      <c r="AJ201" s="341">
        <f>HLOOKUP(AJ$35,'3.  Distribution Rates'!$C$122:$P$133,7,FALSE)</f>
        <v>0</v>
      </c>
      <c r="AK201" s="341">
        <f>HLOOKUP(AK$35,'3.  Distribution Rates'!$C$122:$P$133,7,FALSE)</f>
        <v>0</v>
      </c>
      <c r="AL201" s="341">
        <f>HLOOKUP(AL$35,'3.  Distribution Rates'!$C$122:$P$133,7,FALSE)</f>
        <v>0</v>
      </c>
      <c r="AM201" s="348"/>
    </row>
    <row r="202" spans="1:39">
      <c r="B202" s="324" t="s">
        <v>149</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LRAM'!Y138*Y201</f>
        <v>0</v>
      </c>
      <c r="Z202" s="378">
        <f>'4.  2011-2014 LRAM'!Z138*Z201</f>
        <v>0</v>
      </c>
      <c r="AA202" s="378">
        <f>'4.  2011-2014 LRAM'!AA138*AA201</f>
        <v>0</v>
      </c>
      <c r="AB202" s="378">
        <f>'4.  2011-2014 LRAM'!AB138*AB201</f>
        <v>0</v>
      </c>
      <c r="AC202" s="378">
        <f>'4.  2011-2014 LRAM'!AC138*AC201</f>
        <v>0</v>
      </c>
      <c r="AD202" s="378">
        <f>'4.  2011-2014 LRAM'!AD138*AD201</f>
        <v>0</v>
      </c>
      <c r="AE202" s="378">
        <f>'4.  2011-2014 LRAM'!AE138*AE201</f>
        <v>0</v>
      </c>
      <c r="AF202" s="378">
        <f>'4.  2011-2014 LRAM'!AF138*AF201</f>
        <v>0</v>
      </c>
      <c r="AG202" s="378">
        <f>'4.  2011-2014 LRAM'!AG138*AG201</f>
        <v>0</v>
      </c>
      <c r="AH202" s="378">
        <f>'4.  2011-2014 LRAM'!AH138*AH201</f>
        <v>0</v>
      </c>
      <c r="AI202" s="378">
        <f>'4.  2011-2014 LRAM'!AI138*AI201</f>
        <v>0</v>
      </c>
      <c r="AJ202" s="378">
        <f>'4.  2011-2014 LRAM'!AJ138*AJ201</f>
        <v>0</v>
      </c>
      <c r="AK202" s="378">
        <f>'4.  2011-2014 LRAM'!AK138*AK201</f>
        <v>0</v>
      </c>
      <c r="AL202" s="378">
        <f>'4.  2011-2014 LRAM'!AL138*AL201</f>
        <v>0</v>
      </c>
      <c r="AM202" s="627">
        <f>SUM(Y202:AL202)</f>
        <v>0</v>
      </c>
    </row>
    <row r="203" spans="1:39">
      <c r="B203" s="324" t="s">
        <v>150</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'4.  2011-2014 LRAM'!Y267*Y201</f>
        <v>0</v>
      </c>
      <c r="Z203" s="378">
        <f>'4.  2011-2014 LRAM'!Z267*Z201</f>
        <v>0</v>
      </c>
      <c r="AA203" s="378">
        <f>'4.  2011-2014 LRAM'!AA267*AA201</f>
        <v>0</v>
      </c>
      <c r="AB203" s="378">
        <f>'4.  2011-2014 LRAM'!AB267*AB201</f>
        <v>0</v>
      </c>
      <c r="AC203" s="378">
        <f>'4.  2011-2014 LRAM'!AC267*AC201</f>
        <v>0</v>
      </c>
      <c r="AD203" s="378">
        <f>'4.  2011-2014 LRAM'!AD267*AD201</f>
        <v>0</v>
      </c>
      <c r="AE203" s="378">
        <f>'4.  2011-2014 LRAM'!AE267*AE201</f>
        <v>0</v>
      </c>
      <c r="AF203" s="378">
        <f>'4.  2011-2014 LRAM'!AF267*AF201</f>
        <v>0</v>
      </c>
      <c r="AG203" s="378">
        <f>'4.  2011-2014 LRAM'!AG267*AG201</f>
        <v>0</v>
      </c>
      <c r="AH203" s="378">
        <f>'4.  2011-2014 LRAM'!AH267*AH201</f>
        <v>0</v>
      </c>
      <c r="AI203" s="378">
        <f>'4.  2011-2014 LRAM'!AI267*AI201</f>
        <v>0</v>
      </c>
      <c r="AJ203" s="378">
        <f>'4.  2011-2014 LRAM'!AJ267*AJ201</f>
        <v>0</v>
      </c>
      <c r="AK203" s="378">
        <f>'4.  2011-2014 LRAM'!AK267*AK201</f>
        <v>0</v>
      </c>
      <c r="AL203" s="378">
        <f>'4.  2011-2014 LRAM'!AL267*AL201</f>
        <v>0</v>
      </c>
      <c r="AM203" s="627">
        <f>SUM(Y203:AL203)</f>
        <v>0</v>
      </c>
    </row>
    <row r="204" spans="1:39">
      <c r="B204" s="324" t="s">
        <v>151</v>
      </c>
      <c r="C204" s="345"/>
      <c r="D204" s="309"/>
      <c r="E204" s="279"/>
      <c r="F204" s="279"/>
      <c r="G204" s="279"/>
      <c r="H204" s="279"/>
      <c r="I204" s="279"/>
      <c r="J204" s="279"/>
      <c r="K204" s="279"/>
      <c r="L204" s="279"/>
      <c r="M204" s="279"/>
      <c r="N204" s="279"/>
      <c r="O204" s="291"/>
      <c r="P204" s="279"/>
      <c r="Q204" s="279"/>
      <c r="R204" s="279"/>
      <c r="S204" s="309"/>
      <c r="T204" s="309"/>
      <c r="U204" s="309"/>
      <c r="V204" s="309"/>
      <c r="W204" s="279"/>
      <c r="X204" s="279"/>
      <c r="Y204" s="378">
        <f>'4.  2011-2014 LRAM'!Y396*Y201</f>
        <v>0</v>
      </c>
      <c r="Z204" s="378">
        <f>'4.  2011-2014 LRAM'!Z396*Z201</f>
        <v>0</v>
      </c>
      <c r="AA204" s="378">
        <f>'4.  2011-2014 LRAM'!AA396*AA201</f>
        <v>0</v>
      </c>
      <c r="AB204" s="378">
        <f>'4.  2011-2014 LRAM'!AB396*AB201</f>
        <v>0</v>
      </c>
      <c r="AC204" s="378">
        <f>'4.  2011-2014 LRAM'!AC396*AC201</f>
        <v>0</v>
      </c>
      <c r="AD204" s="378">
        <f>'4.  2011-2014 LRAM'!AD396*AD201</f>
        <v>0</v>
      </c>
      <c r="AE204" s="378">
        <f>'4.  2011-2014 LRAM'!AE396*AE201</f>
        <v>0</v>
      </c>
      <c r="AF204" s="378">
        <f>'4.  2011-2014 LRAM'!AF396*AF201</f>
        <v>0</v>
      </c>
      <c r="AG204" s="378">
        <f>'4.  2011-2014 LRAM'!AG396*AG201</f>
        <v>0</v>
      </c>
      <c r="AH204" s="378">
        <f>'4.  2011-2014 LRAM'!AH396*AH201</f>
        <v>0</v>
      </c>
      <c r="AI204" s="378">
        <f>'4.  2011-2014 LRAM'!AI396*AI201</f>
        <v>0</v>
      </c>
      <c r="AJ204" s="378">
        <f>'4.  2011-2014 LRAM'!AJ396*AJ201</f>
        <v>0</v>
      </c>
      <c r="AK204" s="378">
        <f>'4.  2011-2014 LRAM'!AK396*AK201</f>
        <v>0</v>
      </c>
      <c r="AL204" s="378">
        <f>'4.  2011-2014 LRAM'!AL396*AL201</f>
        <v>0</v>
      </c>
      <c r="AM204" s="627">
        <f>SUM(Y204:AL204)</f>
        <v>0</v>
      </c>
    </row>
    <row r="205" spans="1:39">
      <c r="B205" s="324" t="s">
        <v>152</v>
      </c>
      <c r="C205" s="345"/>
      <c r="D205" s="309"/>
      <c r="E205" s="279"/>
      <c r="F205" s="279"/>
      <c r="G205" s="279"/>
      <c r="H205" s="279"/>
      <c r="I205" s="279"/>
      <c r="J205" s="279"/>
      <c r="K205" s="279"/>
      <c r="L205" s="279"/>
      <c r="M205" s="279"/>
      <c r="N205" s="279"/>
      <c r="O205" s="291"/>
      <c r="P205" s="279"/>
      <c r="Q205" s="279"/>
      <c r="R205" s="279"/>
      <c r="S205" s="309"/>
      <c r="T205" s="309"/>
      <c r="U205" s="309"/>
      <c r="V205" s="309"/>
      <c r="W205" s="279"/>
      <c r="X205" s="279"/>
      <c r="Y205" s="378">
        <f>'4.  2011-2014 LRAM'!Y526*Y201</f>
        <v>0</v>
      </c>
      <c r="Z205" s="378">
        <f>'4.  2011-2014 LRAM'!Z526*Z201</f>
        <v>0</v>
      </c>
      <c r="AA205" s="378">
        <f>'4.  2011-2014 LRAM'!AA526*AA201</f>
        <v>0</v>
      </c>
      <c r="AB205" s="378">
        <f>'4.  2011-2014 LRAM'!AB526*AB201</f>
        <v>0</v>
      </c>
      <c r="AC205" s="378">
        <f>'4.  2011-2014 LRAM'!AC526*AC201</f>
        <v>0</v>
      </c>
      <c r="AD205" s="378">
        <f>'4.  2011-2014 LRAM'!AD526*AD201</f>
        <v>0</v>
      </c>
      <c r="AE205" s="378">
        <f>'4.  2011-2014 LRAM'!AE526*AE201</f>
        <v>0</v>
      </c>
      <c r="AF205" s="378">
        <f>'4.  2011-2014 LRAM'!AF526*AF201</f>
        <v>0</v>
      </c>
      <c r="AG205" s="378">
        <f>'4.  2011-2014 LRAM'!AG526*AG201</f>
        <v>0</v>
      </c>
      <c r="AH205" s="378">
        <f>'4.  2011-2014 LRAM'!AH526*AH201</f>
        <v>0</v>
      </c>
      <c r="AI205" s="378">
        <f>'4.  2011-2014 LRAM'!AI526*AI201</f>
        <v>0</v>
      </c>
      <c r="AJ205" s="378">
        <f>'4.  2011-2014 LRAM'!AJ526*AJ201</f>
        <v>0</v>
      </c>
      <c r="AK205" s="378">
        <f>'4.  2011-2014 LRAM'!AK526*AK201</f>
        <v>0</v>
      </c>
      <c r="AL205" s="378">
        <f>'4.  2011-2014 LRAM'!AL526*AL201</f>
        <v>0</v>
      </c>
      <c r="AM205" s="627">
        <f>SUM(Y205:AL205)</f>
        <v>0</v>
      </c>
    </row>
    <row r="206" spans="1:39">
      <c r="B206" s="324" t="s">
        <v>153</v>
      </c>
      <c r="C206" s="345"/>
      <c r="D206" s="309"/>
      <c r="E206" s="279"/>
      <c r="F206" s="279"/>
      <c r="G206" s="279"/>
      <c r="H206" s="279"/>
      <c r="I206" s="279"/>
      <c r="J206" s="279"/>
      <c r="K206" s="279"/>
      <c r="L206" s="279"/>
      <c r="M206" s="279"/>
      <c r="N206" s="279"/>
      <c r="O206" s="291"/>
      <c r="P206" s="279"/>
      <c r="Q206" s="279"/>
      <c r="R206" s="279"/>
      <c r="S206" s="309"/>
      <c r="T206" s="309"/>
      <c r="U206" s="309"/>
      <c r="V206" s="309"/>
      <c r="W206" s="279"/>
      <c r="X206" s="279"/>
      <c r="Y206" s="378">
        <f>Y198*Y201</f>
        <v>0</v>
      </c>
      <c r="Z206" s="378">
        <f>Z198*Z201</f>
        <v>0</v>
      </c>
      <c r="AA206" s="378">
        <f>AA198*AA201</f>
        <v>0</v>
      </c>
      <c r="AB206" s="378">
        <f t="shared" ref="AB206:AL206" si="530">AB198*AB201</f>
        <v>0</v>
      </c>
      <c r="AC206" s="378">
        <f t="shared" si="530"/>
        <v>0</v>
      </c>
      <c r="AD206" s="378">
        <f t="shared" si="530"/>
        <v>0</v>
      </c>
      <c r="AE206" s="378">
        <f t="shared" si="530"/>
        <v>0</v>
      </c>
      <c r="AF206" s="378">
        <f t="shared" si="530"/>
        <v>0</v>
      </c>
      <c r="AG206" s="378">
        <f t="shared" si="530"/>
        <v>0</v>
      </c>
      <c r="AH206" s="378">
        <f t="shared" si="530"/>
        <v>0</v>
      </c>
      <c r="AI206" s="378">
        <f t="shared" si="530"/>
        <v>0</v>
      </c>
      <c r="AJ206" s="378">
        <f t="shared" si="530"/>
        <v>0</v>
      </c>
      <c r="AK206" s="378">
        <f t="shared" si="530"/>
        <v>0</v>
      </c>
      <c r="AL206" s="378">
        <f t="shared" si="530"/>
        <v>0</v>
      </c>
      <c r="AM206" s="627">
        <f>SUM(Y206:AL206)</f>
        <v>0</v>
      </c>
    </row>
    <row r="207" spans="1:39" ht="15.75">
      <c r="B207" s="349" t="s">
        <v>268</v>
      </c>
      <c r="C207" s="345"/>
      <c r="D207" s="336"/>
      <c r="E207" s="334"/>
      <c r="F207" s="334"/>
      <c r="G207" s="334"/>
      <c r="H207" s="334"/>
      <c r="I207" s="334"/>
      <c r="J207" s="334"/>
      <c r="K207" s="334"/>
      <c r="L207" s="334"/>
      <c r="M207" s="334"/>
      <c r="N207" s="334"/>
      <c r="O207" s="300"/>
      <c r="P207" s="334"/>
      <c r="Q207" s="334"/>
      <c r="R207" s="334"/>
      <c r="S207" s="336"/>
      <c r="T207" s="336"/>
      <c r="U207" s="336"/>
      <c r="V207" s="336"/>
      <c r="W207" s="334"/>
      <c r="X207" s="334"/>
      <c r="Y207" s="346">
        <f>SUM(Y202:Y206)</f>
        <v>0</v>
      </c>
      <c r="Z207" s="346">
        <f>SUM(Z202:Z206)</f>
        <v>0</v>
      </c>
      <c r="AA207" s="346">
        <f t="shared" ref="AA207:AE207" si="531">SUM(AA202:AA206)</f>
        <v>0</v>
      </c>
      <c r="AB207" s="346">
        <f t="shared" si="531"/>
        <v>0</v>
      </c>
      <c r="AC207" s="346">
        <f t="shared" si="531"/>
        <v>0</v>
      </c>
      <c r="AD207" s="346">
        <f t="shared" si="531"/>
        <v>0</v>
      </c>
      <c r="AE207" s="346">
        <f t="shared" si="531"/>
        <v>0</v>
      </c>
      <c r="AF207" s="346">
        <f>SUM(AF202:AF206)</f>
        <v>0</v>
      </c>
      <c r="AG207" s="346">
        <f>SUM(AG202:AG206)</f>
        <v>0</v>
      </c>
      <c r="AH207" s="346">
        <f t="shared" ref="AH207:AL207" si="532">SUM(AH202:AH206)</f>
        <v>0</v>
      </c>
      <c r="AI207" s="346">
        <f t="shared" si="532"/>
        <v>0</v>
      </c>
      <c r="AJ207" s="346">
        <f t="shared" si="532"/>
        <v>0</v>
      </c>
      <c r="AK207" s="346">
        <f t="shared" si="532"/>
        <v>0</v>
      </c>
      <c r="AL207" s="346">
        <f t="shared" si="532"/>
        <v>0</v>
      </c>
      <c r="AM207" s="407">
        <f>SUM(AM202:AM206)</f>
        <v>0</v>
      </c>
    </row>
    <row r="208" spans="1:39" ht="15.75">
      <c r="B208" s="349" t="s">
        <v>269</v>
      </c>
      <c r="C208" s="345"/>
      <c r="D208" s="350"/>
      <c r="E208" s="334"/>
      <c r="F208" s="334"/>
      <c r="G208" s="334"/>
      <c r="H208" s="334"/>
      <c r="I208" s="334"/>
      <c r="J208" s="334"/>
      <c r="K208" s="334"/>
      <c r="L208" s="334"/>
      <c r="M208" s="334"/>
      <c r="N208" s="334"/>
      <c r="O208" s="300"/>
      <c r="P208" s="334"/>
      <c r="Q208" s="334"/>
      <c r="R208" s="334"/>
      <c r="S208" s="336"/>
      <c r="T208" s="336"/>
      <c r="U208" s="336"/>
      <c r="V208" s="336"/>
      <c r="W208" s="334"/>
      <c r="X208" s="334"/>
      <c r="Y208" s="347">
        <f>Y199*Y201</f>
        <v>0</v>
      </c>
      <c r="Z208" s="347">
        <f t="shared" ref="Z208:AE208" si="533">Z199*Z201</f>
        <v>0</v>
      </c>
      <c r="AA208" s="347">
        <f t="shared" si="533"/>
        <v>0</v>
      </c>
      <c r="AB208" s="347">
        <f t="shared" si="533"/>
        <v>0</v>
      </c>
      <c r="AC208" s="347">
        <f t="shared" si="533"/>
        <v>0</v>
      </c>
      <c r="AD208" s="347">
        <f t="shared" si="533"/>
        <v>0</v>
      </c>
      <c r="AE208" s="347">
        <f t="shared" si="533"/>
        <v>0</v>
      </c>
      <c r="AF208" s="347">
        <f>AF199*AF201</f>
        <v>0</v>
      </c>
      <c r="AG208" s="347">
        <f t="shared" ref="AG208:AL208" si="534">AG199*AG201</f>
        <v>0</v>
      </c>
      <c r="AH208" s="347">
        <f t="shared" si="534"/>
        <v>0</v>
      </c>
      <c r="AI208" s="347">
        <f t="shared" si="534"/>
        <v>0</v>
      </c>
      <c r="AJ208" s="347">
        <f t="shared" si="534"/>
        <v>0</v>
      </c>
      <c r="AK208" s="347">
        <f t="shared" si="534"/>
        <v>0</v>
      </c>
      <c r="AL208" s="347">
        <f t="shared" si="534"/>
        <v>0</v>
      </c>
      <c r="AM208" s="407">
        <f>SUM(Y208:AL208)</f>
        <v>0</v>
      </c>
    </row>
    <row r="209" spans="1:39" ht="15.75">
      <c r="B209" s="349" t="s">
        <v>270</v>
      </c>
      <c r="C209" s="345"/>
      <c r="D209" s="350"/>
      <c r="E209" s="334"/>
      <c r="F209" s="334"/>
      <c r="G209" s="334"/>
      <c r="H209" s="334"/>
      <c r="I209" s="334"/>
      <c r="J209" s="334"/>
      <c r="K209" s="334"/>
      <c r="L209" s="334"/>
      <c r="M209" s="334"/>
      <c r="N209" s="334"/>
      <c r="O209" s="300"/>
      <c r="P209" s="334"/>
      <c r="Q209" s="334"/>
      <c r="R209" s="334"/>
      <c r="S209" s="350"/>
      <c r="T209" s="350"/>
      <c r="U209" s="350"/>
      <c r="V209" s="350"/>
      <c r="W209" s="334"/>
      <c r="X209" s="334"/>
      <c r="Y209" s="351"/>
      <c r="Z209" s="351"/>
      <c r="AA209" s="351"/>
      <c r="AB209" s="351"/>
      <c r="AC209" s="351"/>
      <c r="AD209" s="351"/>
      <c r="AE209" s="351"/>
      <c r="AF209" s="351"/>
      <c r="AG209" s="351"/>
      <c r="AH209" s="351"/>
      <c r="AI209" s="351"/>
      <c r="AJ209" s="351"/>
      <c r="AK209" s="351"/>
      <c r="AL209" s="351"/>
      <c r="AM209" s="407">
        <f>AM207-AM208</f>
        <v>0</v>
      </c>
    </row>
    <row r="210" spans="1:39">
      <c r="B210" s="324"/>
      <c r="C210" s="350"/>
      <c r="D210" s="350"/>
      <c r="E210" s="334"/>
      <c r="F210" s="334"/>
      <c r="G210" s="334"/>
      <c r="H210" s="334"/>
      <c r="I210" s="334"/>
      <c r="J210" s="334"/>
      <c r="K210" s="334"/>
      <c r="L210" s="334"/>
      <c r="M210" s="334"/>
      <c r="N210" s="334"/>
      <c r="O210" s="300"/>
      <c r="P210" s="334"/>
      <c r="Q210" s="334"/>
      <c r="R210" s="334"/>
      <c r="S210" s="350"/>
      <c r="T210" s="345"/>
      <c r="U210" s="350"/>
      <c r="V210" s="350"/>
      <c r="W210" s="334"/>
      <c r="X210" s="334"/>
      <c r="Y210" s="352"/>
      <c r="Z210" s="352"/>
      <c r="AA210" s="352"/>
      <c r="AB210" s="352"/>
      <c r="AC210" s="352"/>
      <c r="AD210" s="352"/>
      <c r="AE210" s="352"/>
      <c r="AF210" s="352"/>
      <c r="AG210" s="352"/>
      <c r="AH210" s="352"/>
      <c r="AI210" s="352"/>
      <c r="AJ210" s="352"/>
      <c r="AK210" s="352"/>
      <c r="AL210" s="352"/>
      <c r="AM210" s="348"/>
    </row>
    <row r="211" spans="1:39">
      <c r="B211" s="294" t="s">
        <v>144</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SUMPRODUCT(E38:E196,Y38:Y196)</f>
        <v>3730628.6</v>
      </c>
      <c r="Z211" s="291">
        <f>SUMPRODUCT(E38:E196,Z38:Z196)</f>
        <v>3938469.3672095705</v>
      </c>
      <c r="AA211" s="291">
        <f>IF(AA36="kw",SUMPRODUCT(N38:N196,P38:P196,AA38:AA196),SUMPRODUCT(E38:E196,AA38:AA196))</f>
        <v>14142.22877849438</v>
      </c>
      <c r="AB211" s="291">
        <f>IF(AB36="kw",SUMPRODUCT(N38:N196,P38:P196,AB38:AB196),SUMPRODUCT(E38:E196,AB38:AB196))</f>
        <v>0</v>
      </c>
      <c r="AC211" s="291">
        <f>IF(AC36="kw",SUMPRODUCT(N38:N196,P38:P196,AC38:AC196),SUMPRODUCT(E38:E196,AC38:AC196))</f>
        <v>0</v>
      </c>
      <c r="AD211" s="291">
        <f>IF(AD36="kw",SUMPRODUCT(N38:N196,P38:P196,AD38:AD196),SUMPRODUCT(E38:E196,AD38:AD196))</f>
        <v>0</v>
      </c>
      <c r="AE211" s="291">
        <f>IF(AE36="kw",SUMPRODUCT(N38:N196,P38:P196,AE38:AE196),SUMPRODUCT(E38:E196,AE38:AE196))</f>
        <v>0</v>
      </c>
      <c r="AF211" s="291">
        <f>IF(AF36="kw",SUMPRODUCT(N38:N196,P38:P196,AF38:AF196),SUMPRODUCT(E38:E196,AF38:AF196))</f>
        <v>0</v>
      </c>
      <c r="AG211" s="291">
        <f>IF(AG36="kw",SUMPRODUCT(N38:N196,P38:P196,AG38:AG196),SUMPRODUCT(E38:E196,AG38:AG196))</f>
        <v>0</v>
      </c>
      <c r="AH211" s="291">
        <f>IF(AH36="kw",SUMPRODUCT(N38:N196,P38:P196,AH38:AH196),SUMPRODUCT(E38:E196,AH38:AH196))</f>
        <v>0</v>
      </c>
      <c r="AI211" s="291">
        <f>IF(AI36="kw",SUMPRODUCT(N38:N196,P38:P196,AI38:AI196),SUMPRODUCT(E38:E196,AI38:AI196))</f>
        <v>0</v>
      </c>
      <c r="AJ211" s="291">
        <f>IF(AJ36="kw",SUMPRODUCT(N38:N196,P38:P196,AJ38:AJ196),SUMPRODUCT(E38:E196,AJ38:AJ196))</f>
        <v>0</v>
      </c>
      <c r="AK211" s="291">
        <f>IF(AK36="kw",SUMPRODUCT(N38:N196,P38:P196,AK38:AK196),SUMPRODUCT(E38:E196,AK38:AK196))</f>
        <v>0</v>
      </c>
      <c r="AL211" s="291">
        <f>IF(AL36="kw",SUMPRODUCT(N38:N196,P38:P196,AL38:AL196),SUMPRODUCT(E38:E196,AL38:AL196))</f>
        <v>0</v>
      </c>
      <c r="AM211" s="348"/>
    </row>
    <row r="212" spans="1:39">
      <c r="B212" s="294" t="s">
        <v>145</v>
      </c>
      <c r="C212" s="304"/>
      <c r="D212" s="279"/>
      <c r="E212" s="279"/>
      <c r="F212" s="279"/>
      <c r="G212" s="279"/>
      <c r="H212" s="279"/>
      <c r="I212" s="279"/>
      <c r="J212" s="279"/>
      <c r="K212" s="279"/>
      <c r="L212" s="279"/>
      <c r="M212" s="279"/>
      <c r="N212" s="279"/>
      <c r="O212" s="357"/>
      <c r="P212" s="279"/>
      <c r="Q212" s="279"/>
      <c r="R212" s="279"/>
      <c r="S212" s="304"/>
      <c r="T212" s="309"/>
      <c r="U212" s="309"/>
      <c r="V212" s="279"/>
      <c r="W212" s="279"/>
      <c r="X212" s="309"/>
      <c r="Y212" s="291">
        <f>SUMPRODUCT(F38:F196,Y38:Y196)</f>
        <v>3727477.2</v>
      </c>
      <c r="Z212" s="291">
        <f>SUMPRODUCT(F38:F196,Z38:Z196)</f>
        <v>3928820.4628702514</v>
      </c>
      <c r="AA212" s="291">
        <f>IF(AA36="kw",SUMPRODUCT(N38:N196,Q38:Q196,AA38:AA196),SUMPRODUCT(F38:F196,AA38:AA196))</f>
        <v>14535.130122248582</v>
      </c>
      <c r="AB212" s="291">
        <f>IF(AB36="kw",SUMPRODUCT(N38:N196,Q38:Q196,AB38:AB196),SUMPRODUCT(F38:F196,AB38:AB196))</f>
        <v>0</v>
      </c>
      <c r="AC212" s="291">
        <f>IF(AC36="kw",SUMPRODUCT(N38:N196,Q38:Q196,AC38:AC196),SUMPRODUCT(F38:F196,AC38:AC196))</f>
        <v>0</v>
      </c>
      <c r="AD212" s="291">
        <f>IF(AD36="kw",SUMPRODUCT(N38:N196,Q38:Q196,AD38:AD196),SUMPRODUCT(F38:F196,AD38:AD196))</f>
        <v>0</v>
      </c>
      <c r="AE212" s="291">
        <f>IF(AE36="kw",SUMPRODUCT(N38:N196,Q38:Q196,AE38:AE196),SUMPRODUCT(F38:F196,AE38:AE196))</f>
        <v>0</v>
      </c>
      <c r="AF212" s="291">
        <f>IF(AF36="kw",SUMPRODUCT(N38:N196,Q38:Q196,AF38:AF196),SUMPRODUCT(F38:F196,AF38:AF196))</f>
        <v>0</v>
      </c>
      <c r="AG212" s="291">
        <f>IF(AG36="kw",SUMPRODUCT(N38:N196,Q38:Q196,AG38:AG196),SUMPRODUCT(F38:F196,AG38:AG196))</f>
        <v>0</v>
      </c>
      <c r="AH212" s="291">
        <f>IF(AH36="kw",SUMPRODUCT(N38:N196,Q38:Q196,AH38:AH196),SUMPRODUCT(F38:F196,AH38:AH196))</f>
        <v>0</v>
      </c>
      <c r="AI212" s="291">
        <f>IF(AI36="kw",SUMPRODUCT(N38:N196,Q38:Q196,AI38:AI196),SUMPRODUCT(F38:F196,AI38:AI196))</f>
        <v>0</v>
      </c>
      <c r="AJ212" s="291">
        <f>IF(AJ36="kw",SUMPRODUCT(N38:N196,Q38:Q196,AJ38:AJ196),SUMPRODUCT(F38:F196,AJ38:AJ196))</f>
        <v>0</v>
      </c>
      <c r="AK212" s="291">
        <f>IF(AK36="kw",SUMPRODUCT(N38:N196,Q38:Q196,AK38:AK196),SUMPRODUCT(F38:F196,AK38:AK196))</f>
        <v>0</v>
      </c>
      <c r="AL212" s="291">
        <f>IF(AL36="kw",SUMPRODUCT(N38:N196,Q38:Q196,AL38:AL196),SUMPRODUCT(F38:F196,AL38:AL196))</f>
        <v>0</v>
      </c>
      <c r="AM212" s="337"/>
    </row>
    <row r="213" spans="1:39">
      <c r="B213" s="294" t="s">
        <v>146</v>
      </c>
      <c r="C213" s="304"/>
      <c r="D213" s="279"/>
      <c r="E213" s="279"/>
      <c r="F213" s="279"/>
      <c r="G213" s="279"/>
      <c r="H213" s="279"/>
      <c r="I213" s="279"/>
      <c r="J213" s="279"/>
      <c r="K213" s="279"/>
      <c r="L213" s="279"/>
      <c r="M213" s="279"/>
      <c r="N213" s="279"/>
      <c r="O213" s="357"/>
      <c r="P213" s="279"/>
      <c r="Q213" s="279"/>
      <c r="R213" s="279"/>
      <c r="S213" s="304"/>
      <c r="T213" s="309"/>
      <c r="U213" s="309"/>
      <c r="V213" s="279"/>
      <c r="W213" s="279"/>
      <c r="X213" s="309"/>
      <c r="Y213" s="291">
        <f>SUMPRODUCT(G38:G196,Y38:Y196)</f>
        <v>3725378.8</v>
      </c>
      <c r="Z213" s="291">
        <f>SUMPRODUCT(G38:G196,Z38:Z196)</f>
        <v>3926097.3342602178</v>
      </c>
      <c r="AA213" s="291">
        <f>IF(AA36="kw",SUMPRODUCT(N38:N196,R38:R196,AA38:AA196),SUMPRODUCT(G38:G196,AA38:AA196))</f>
        <v>14627.272196894224</v>
      </c>
      <c r="AB213" s="291">
        <f>IF(AB36="kw",SUMPRODUCT(N38:N196,R38:R196,AB38:AB196),SUMPRODUCT(G38:G196,AB38:AB196))</f>
        <v>0</v>
      </c>
      <c r="AC213" s="291">
        <f>IF(AC36="kw",SUMPRODUCT(N38:N196,R38:R196,AC38:AC196),SUMPRODUCT(G38:G196,AC38:AC196))</f>
        <v>0</v>
      </c>
      <c r="AD213" s="291">
        <f>IF(AD36="kw",SUMPRODUCT(N38:N196,R38:R196,AD38:AD196),SUMPRODUCT(G38:G196,AD38:AD196))</f>
        <v>0</v>
      </c>
      <c r="AE213" s="291">
        <f>IF(AE36="kw",SUMPRODUCT(N38:N196,R38:R196,AE38:AE196),SUMPRODUCT(G38:G196,AE38:AE196))</f>
        <v>0</v>
      </c>
      <c r="AF213" s="291">
        <f>IF(AF36="kw",SUMPRODUCT(N38:N196,R38:R196,AF38:AF196),SUMPRODUCT(G38:G196,AF38:AF196))</f>
        <v>0</v>
      </c>
      <c r="AG213" s="291">
        <f>IF(AG36="kw",SUMPRODUCT(N38:N196,R38:R196,AG38:AG196),SUMPRODUCT(G38:G196,AG38:AG196))</f>
        <v>0</v>
      </c>
      <c r="AH213" s="291">
        <f>IF(AH36="kw",SUMPRODUCT(N38:N196,R38:R196,AH38:AH196),SUMPRODUCT(G38:G196,AH38:AH196))</f>
        <v>0</v>
      </c>
      <c r="AI213" s="291">
        <f>IF(AI36="kw",SUMPRODUCT(N38:N196,R38:R196,AI38:AI196),SUMPRODUCT(G38:G196,AI38:AI196))</f>
        <v>0</v>
      </c>
      <c r="AJ213" s="291">
        <f>IF(AJ36="kw",SUMPRODUCT(N38:N196,R38:R196,AJ38:AJ196),SUMPRODUCT(G38:G196,AJ38:AJ196))</f>
        <v>0</v>
      </c>
      <c r="AK213" s="291">
        <f>IF(AK36="kw",SUMPRODUCT(N38:N196,R38:R196,AK38:AK196),SUMPRODUCT(G38:G196,AK38:AK196))</f>
        <v>0</v>
      </c>
      <c r="AL213" s="291">
        <f>IF(AL36="kw",SUMPRODUCT(N38:N196,R38:R196,AL38:AL196),SUMPRODUCT(G38:G196,AL38:AL196))</f>
        <v>0</v>
      </c>
      <c r="AM213" s="337"/>
    </row>
    <row r="214" spans="1:39">
      <c r="B214" s="294" t="s">
        <v>147</v>
      </c>
      <c r="C214" s="304"/>
      <c r="D214" s="279"/>
      <c r="E214" s="279"/>
      <c r="F214" s="279"/>
      <c r="G214" s="279"/>
      <c r="H214" s="279"/>
      <c r="I214" s="279"/>
      <c r="J214" s="279"/>
      <c r="K214" s="279"/>
      <c r="L214" s="279"/>
      <c r="M214" s="279"/>
      <c r="N214" s="279"/>
      <c r="O214" s="357"/>
      <c r="P214" s="279"/>
      <c r="Q214" s="279"/>
      <c r="R214" s="279"/>
      <c r="S214" s="304"/>
      <c r="T214" s="309"/>
      <c r="U214" s="309"/>
      <c r="V214" s="279"/>
      <c r="W214" s="279"/>
      <c r="X214" s="309"/>
      <c r="Y214" s="291">
        <f>SUMPRODUCT(H38:H196,Y38:Y196)</f>
        <v>3711017.4</v>
      </c>
      <c r="Z214" s="291">
        <f>SUMPRODUCT(H38:H196,Z38:Z196)</f>
        <v>3926101.9731190358</v>
      </c>
      <c r="AA214" s="291">
        <f>IF(AA36="kw",SUMPRODUCT(N38:N196,S38:S196,AA38:AA196),SUMPRODUCT(H38:H196,AA38:AA196))</f>
        <v>14723.352422952954</v>
      </c>
      <c r="AB214" s="291">
        <f>IF(AB36="kw",SUMPRODUCT(N38:N196,S38:S196,AB38:AB196),SUMPRODUCT(H38:H196,AB38:AB196))</f>
        <v>0</v>
      </c>
      <c r="AC214" s="291">
        <f>IF(AC36="kw",SUMPRODUCT(N38:N196,S38:S196,AC38:AC196),SUMPRODUCT(H38:H196,AC38:AC196))</f>
        <v>0</v>
      </c>
      <c r="AD214" s="291">
        <f>IF(AD36="kw",SUMPRODUCT(N38:N196,S38:S196,AD38:AD196),SUMPRODUCT(H38:H196,AD38:AD196))</f>
        <v>0</v>
      </c>
      <c r="AE214" s="291">
        <f>IF(AE36="kw",SUMPRODUCT(N38:N196,S38:S196,AE38:AE196),SUMPRODUCT(H38:H196,AE38:AE196))</f>
        <v>0</v>
      </c>
      <c r="AF214" s="291">
        <f>IF(AF36="kw",SUMPRODUCT(N38:N196,S38:S196,AF38:AF196),SUMPRODUCT(H38:H196,AF38:AF196))</f>
        <v>0</v>
      </c>
      <c r="AG214" s="291">
        <f>IF(AG36="kw",SUMPRODUCT(N38:N196,S38:S196,AG38:AG196),SUMPRODUCT(H38:H196,AG38:AG196))</f>
        <v>0</v>
      </c>
      <c r="AH214" s="291">
        <f>IF(AH36="kw",SUMPRODUCT(N38:N196,S38:S196,AH38:AH196),SUMPRODUCT(H38:H196,AH38:AH196))</f>
        <v>0</v>
      </c>
      <c r="AI214" s="291">
        <f>IF(AI36="kw",SUMPRODUCT(N38:N196,S38:S196,AI38:AI196),SUMPRODUCT(H38:H196,AI38:AI196))</f>
        <v>0</v>
      </c>
      <c r="AJ214" s="291">
        <f>IF(AJ36="kw",SUMPRODUCT(N38:N196,S38:S196,AJ38:AJ196),SUMPRODUCT(H38:H196,AJ38:AJ196))</f>
        <v>0</v>
      </c>
      <c r="AK214" s="291">
        <f>IF(AK36="kw",SUMPRODUCT(N38:N196,S38:S196,AK38:AK196),SUMPRODUCT(H38:H196,AK38:AK196))</f>
        <v>0</v>
      </c>
      <c r="AL214" s="291">
        <f>IF(AL36="kw",SUMPRODUCT(N38:N196,S38:S196,AL38:AL196),SUMPRODUCT(H38:H196,AL38:AL196))</f>
        <v>0</v>
      </c>
      <c r="AM214" s="337"/>
    </row>
    <row r="215" spans="1:39">
      <c r="B215" s="437" t="s">
        <v>148</v>
      </c>
      <c r="C215" s="364"/>
      <c r="D215" s="384"/>
      <c r="E215" s="384"/>
      <c r="F215" s="384"/>
      <c r="G215" s="384"/>
      <c r="H215" s="384"/>
      <c r="I215" s="384"/>
      <c r="J215" s="384"/>
      <c r="K215" s="384"/>
      <c r="L215" s="384"/>
      <c r="M215" s="384"/>
      <c r="N215" s="384"/>
      <c r="O215" s="383"/>
      <c r="P215" s="384"/>
      <c r="Q215" s="384"/>
      <c r="R215" s="384"/>
      <c r="S215" s="364"/>
      <c r="T215" s="385"/>
      <c r="U215" s="385"/>
      <c r="V215" s="384"/>
      <c r="W215" s="384"/>
      <c r="X215" s="385"/>
      <c r="Y215" s="326">
        <f>SUMPRODUCT(I38:I196,Y38:Y196)</f>
        <v>3695040</v>
      </c>
      <c r="Z215" s="326">
        <f>SUMPRODUCT(I38:I196,Z38:Z196)</f>
        <v>3864913.0650622691</v>
      </c>
      <c r="AA215" s="326">
        <f>IF(AA36="kw",SUMPRODUCT(N38:N196,T38:T196,AA38:AA196),SUMPRODUCT(I38:I196,AA38:AA196))</f>
        <v>14490.867596822754</v>
      </c>
      <c r="AB215" s="326">
        <f>IF(AB36="kw",SUMPRODUCT(N38:N196,T38:T196,AB38:AB196),SUMPRODUCT(I38:I196,AB38:AB196))</f>
        <v>0</v>
      </c>
      <c r="AC215" s="326">
        <f>IF(AC36="kw",SUMPRODUCT(N38:N196,T38:T196,AC38:AC196),SUMPRODUCT(I38:I196,AC38:AC196))</f>
        <v>0</v>
      </c>
      <c r="AD215" s="326">
        <f>IF(AD36="kw",SUMPRODUCT(N38:N196,T38:T196,AD38:AD196),SUMPRODUCT(I38:I196,AD38:AD196))</f>
        <v>0</v>
      </c>
      <c r="AE215" s="326">
        <f>IF(AE36="kw",SUMPRODUCT(N38:N196,T38:T196,AE38:AE196),SUMPRODUCT(I38:I196,AE38:AE196))</f>
        <v>0</v>
      </c>
      <c r="AF215" s="326">
        <f>IF(AF36="kw",SUMPRODUCT(N38:N196,T38:T196,AF38:AF196),SUMPRODUCT(I38:I196,AF38:AF196))</f>
        <v>0</v>
      </c>
      <c r="AG215" s="326">
        <f>IF(AG36="kw",SUMPRODUCT(N38:N196,T38:T196,AG38:AG196),SUMPRODUCT(I38:I196,AG38:AG196))</f>
        <v>0</v>
      </c>
      <c r="AH215" s="326">
        <f>IF(AH36="kw",SUMPRODUCT(N38:N196,T38:T196,AH38:AH196),SUMPRODUCT(I38:I196,AH38:AH196))</f>
        <v>0</v>
      </c>
      <c r="AI215" s="326">
        <f>IF(AI36="kw",SUMPRODUCT(N38:N196,T38:T196,AI38:AI196),SUMPRODUCT(I38:I196,AI38:AI196))</f>
        <v>0</v>
      </c>
      <c r="AJ215" s="326">
        <f>IF(AJ36="kw",SUMPRODUCT(N38:N196,T38:T196,AJ38:AJ196),SUMPRODUCT(I38:I196,AJ38:AJ196))</f>
        <v>0</v>
      </c>
      <c r="AK215" s="326">
        <f>IF(AK36="kw",SUMPRODUCT(N38:N196,T38:T196,AK38:AK196),SUMPRODUCT(I38:I196,AK38:AK196))</f>
        <v>0</v>
      </c>
      <c r="AL215" s="326">
        <f>IF(AL36="kw",SUMPRODUCT(N38:N196,T38:T196,AL38:AL196),SUMPRODUCT(I38:I196,AL38:AL196))</f>
        <v>0</v>
      </c>
      <c r="AM215" s="386"/>
    </row>
    <row r="216" spans="1:39" ht="20.25" customHeight="1">
      <c r="B216" s="368" t="s">
        <v>585</v>
      </c>
      <c r="C216" s="387"/>
      <c r="D216" s="388"/>
      <c r="E216" s="388"/>
      <c r="F216" s="388"/>
      <c r="G216" s="388"/>
      <c r="H216" s="388"/>
      <c r="I216" s="388"/>
      <c r="J216" s="388"/>
      <c r="K216" s="388"/>
      <c r="L216" s="388"/>
      <c r="M216" s="388"/>
      <c r="N216" s="388"/>
      <c r="O216" s="388"/>
      <c r="P216" s="388"/>
      <c r="Q216" s="388"/>
      <c r="R216" s="388"/>
      <c r="S216" s="371"/>
      <c r="T216" s="372"/>
      <c r="U216" s="388"/>
      <c r="V216" s="388"/>
      <c r="W216" s="388"/>
      <c r="X216" s="388"/>
      <c r="Y216" s="409"/>
      <c r="Z216" s="409"/>
      <c r="AA216" s="409"/>
      <c r="AB216" s="409"/>
      <c r="AC216" s="409"/>
      <c r="AD216" s="409"/>
      <c r="AE216" s="409"/>
      <c r="AF216" s="409"/>
      <c r="AG216" s="409"/>
      <c r="AH216" s="409"/>
      <c r="AI216" s="409"/>
      <c r="AJ216" s="409"/>
      <c r="AK216" s="409"/>
      <c r="AL216" s="409"/>
      <c r="AM216" s="389"/>
    </row>
    <row r="217" spans="1:39" ht="15.75">
      <c r="B217" s="438"/>
    </row>
    <row r="218" spans="1:39" ht="15.75">
      <c r="B218" s="438"/>
    </row>
    <row r="219" spans="1:39" ht="15.75">
      <c r="B219" s="280" t="s">
        <v>273</v>
      </c>
      <c r="C219" s="281"/>
      <c r="D219" s="588" t="s">
        <v>526</v>
      </c>
      <c r="E219" s="253"/>
      <c r="F219" s="588"/>
      <c r="G219" s="253"/>
      <c r="H219" s="253"/>
      <c r="I219" s="253"/>
      <c r="J219" s="253"/>
      <c r="K219" s="253"/>
      <c r="L219" s="253"/>
      <c r="M219" s="253"/>
      <c r="N219" s="253"/>
      <c r="O219" s="281"/>
      <c r="P219" s="253"/>
      <c r="Q219" s="253"/>
      <c r="R219" s="253"/>
      <c r="S219" s="253"/>
      <c r="T219" s="253"/>
      <c r="U219" s="253"/>
      <c r="V219" s="253"/>
      <c r="W219" s="253"/>
      <c r="X219" s="253"/>
      <c r="Y219" s="270"/>
      <c r="Z219" s="267"/>
      <c r="AA219" s="267"/>
      <c r="AB219" s="267"/>
      <c r="AC219" s="267"/>
      <c r="AD219" s="267"/>
      <c r="AE219" s="267"/>
      <c r="AF219" s="267"/>
      <c r="AG219" s="267"/>
      <c r="AH219" s="267"/>
      <c r="AI219" s="267"/>
      <c r="AJ219" s="267"/>
      <c r="AK219" s="267"/>
      <c r="AL219" s="267"/>
      <c r="AM219" s="282"/>
    </row>
    <row r="220" spans="1:39" ht="34.5" customHeight="1">
      <c r="B220" s="854" t="s">
        <v>211</v>
      </c>
      <c r="C220" s="856" t="s">
        <v>33</v>
      </c>
      <c r="D220" s="284" t="s">
        <v>422</v>
      </c>
      <c r="E220" s="858" t="s">
        <v>209</v>
      </c>
      <c r="F220" s="859"/>
      <c r="G220" s="859"/>
      <c r="H220" s="859"/>
      <c r="I220" s="859"/>
      <c r="J220" s="859"/>
      <c r="K220" s="859"/>
      <c r="L220" s="859"/>
      <c r="M220" s="860"/>
      <c r="N220" s="864" t="s">
        <v>213</v>
      </c>
      <c r="O220" s="284" t="s">
        <v>423</v>
      </c>
      <c r="P220" s="858" t="s">
        <v>212</v>
      </c>
      <c r="Q220" s="859"/>
      <c r="R220" s="859"/>
      <c r="S220" s="859"/>
      <c r="T220" s="859"/>
      <c r="U220" s="859"/>
      <c r="V220" s="859"/>
      <c r="W220" s="859"/>
      <c r="X220" s="860"/>
      <c r="Y220" s="861" t="s">
        <v>243</v>
      </c>
      <c r="Z220" s="862"/>
      <c r="AA220" s="862"/>
      <c r="AB220" s="862"/>
      <c r="AC220" s="862"/>
      <c r="AD220" s="862"/>
      <c r="AE220" s="862"/>
      <c r="AF220" s="862"/>
      <c r="AG220" s="862"/>
      <c r="AH220" s="862"/>
      <c r="AI220" s="862"/>
      <c r="AJ220" s="862"/>
      <c r="AK220" s="862"/>
      <c r="AL220" s="862"/>
      <c r="AM220" s="863"/>
    </row>
    <row r="221" spans="1:39" ht="60.75" customHeight="1">
      <c r="B221" s="855"/>
      <c r="C221" s="857"/>
      <c r="D221" s="285">
        <v>2016</v>
      </c>
      <c r="E221" s="285">
        <v>2017</v>
      </c>
      <c r="F221" s="285">
        <v>2018</v>
      </c>
      <c r="G221" s="285">
        <v>2019</v>
      </c>
      <c r="H221" s="285">
        <v>2020</v>
      </c>
      <c r="I221" s="285">
        <v>2021</v>
      </c>
      <c r="J221" s="285">
        <v>2022</v>
      </c>
      <c r="K221" s="285">
        <v>2023</v>
      </c>
      <c r="L221" s="285">
        <v>2024</v>
      </c>
      <c r="M221" s="285">
        <v>2025</v>
      </c>
      <c r="N221" s="865"/>
      <c r="O221" s="285">
        <v>2016</v>
      </c>
      <c r="P221" s="285">
        <v>2017</v>
      </c>
      <c r="Q221" s="285">
        <v>2018</v>
      </c>
      <c r="R221" s="285">
        <v>2019</v>
      </c>
      <c r="S221" s="285">
        <v>2020</v>
      </c>
      <c r="T221" s="285">
        <v>2021</v>
      </c>
      <c r="U221" s="285">
        <v>2022</v>
      </c>
      <c r="V221" s="285">
        <v>2023</v>
      </c>
      <c r="W221" s="285">
        <v>2024</v>
      </c>
      <c r="X221" s="285">
        <v>2025</v>
      </c>
      <c r="Y221" s="285" t="str">
        <f>'1.  LRAMVA Summary'!D52</f>
        <v>Residential</v>
      </c>
      <c r="Z221" s="285" t="str">
        <f>'1.  LRAMVA Summary'!E52</f>
        <v>GS&lt;50 kW</v>
      </c>
      <c r="AA221" s="285" t="str">
        <f>'1.  LRAMVA Summary'!F52</f>
        <v>GS&gt;50 kW</v>
      </c>
      <c r="AB221" s="285" t="str">
        <f>'1.  LRAMVA Summary'!G52</f>
        <v>Unmetered Scattered Load</v>
      </c>
      <c r="AC221" s="285" t="str">
        <f>'1.  LRAMVA Summary'!H52</f>
        <v>Streetlighting</v>
      </c>
      <c r="AD221" s="285" t="str">
        <f>'1.  LRAMVA Summary'!I52</f>
        <v/>
      </c>
      <c r="AE221" s="285" t="str">
        <f>'1.  LRAMVA Summary'!J52</f>
        <v/>
      </c>
      <c r="AF221" s="285" t="str">
        <f>'1.  LRAMVA Summary'!K52</f>
        <v/>
      </c>
      <c r="AG221" s="285" t="str">
        <f>'1.  LRAMVA Summary'!L52</f>
        <v/>
      </c>
      <c r="AH221" s="285" t="str">
        <f>'1.  LRAMVA Summary'!M52</f>
        <v/>
      </c>
      <c r="AI221" s="285" t="str">
        <f>'1.  LRAMVA Summary'!N52</f>
        <v/>
      </c>
      <c r="AJ221" s="285" t="str">
        <f>'1.  LRAMVA Summary'!O52</f>
        <v/>
      </c>
      <c r="AK221" s="285" t="str">
        <f>'1.  LRAMVA Summary'!P52</f>
        <v/>
      </c>
      <c r="AL221" s="285" t="str">
        <f>'1.  LRAMVA Summary'!Q52</f>
        <v/>
      </c>
      <c r="AM221" s="287" t="str">
        <f>'1.  LRAMVA Summary'!R52</f>
        <v>Total</v>
      </c>
    </row>
    <row r="222" spans="1:39" ht="15.75" customHeight="1">
      <c r="B222" s="516" t="s">
        <v>504</v>
      </c>
      <c r="C222" s="289"/>
      <c r="D222" s="289"/>
      <c r="E222" s="289"/>
      <c r="F222" s="289"/>
      <c r="G222" s="289"/>
      <c r="H222" s="289"/>
      <c r="I222" s="289"/>
      <c r="J222" s="289"/>
      <c r="K222" s="289"/>
      <c r="L222" s="289"/>
      <c r="M222" s="289"/>
      <c r="N222" s="290"/>
      <c r="O222" s="289"/>
      <c r="P222" s="289"/>
      <c r="Q222" s="289"/>
      <c r="R222" s="289"/>
      <c r="S222" s="289"/>
      <c r="T222" s="289"/>
      <c r="U222" s="289"/>
      <c r="V222" s="289"/>
      <c r="W222" s="289"/>
      <c r="X222" s="289"/>
      <c r="Y222" s="291" t="str">
        <f>'1.  LRAMVA Summary'!D53</f>
        <v>kWh</v>
      </c>
      <c r="Z222" s="291" t="str">
        <f>'1.  LRAMVA Summary'!E53</f>
        <v>kWh</v>
      </c>
      <c r="AA222" s="291" t="str">
        <f>'1.  LRAMVA Summary'!F53</f>
        <v>kW</v>
      </c>
      <c r="AB222" s="291" t="str">
        <f>'1.  LRAMVA Summary'!G53</f>
        <v>kWh</v>
      </c>
      <c r="AC222" s="291" t="str">
        <f>'1.  LRAMVA Summary'!H53</f>
        <v>kW</v>
      </c>
      <c r="AD222" s="291">
        <f>'1.  LRAMVA Summary'!I53</f>
        <v>0</v>
      </c>
      <c r="AE222" s="291">
        <f>'1.  LRAMVA Summary'!J53</f>
        <v>0</v>
      </c>
      <c r="AF222" s="291">
        <f>'1.  LRAMVA Summary'!K53</f>
        <v>0</v>
      </c>
      <c r="AG222" s="291">
        <f>'1.  LRAMVA Summary'!L53</f>
        <v>0</v>
      </c>
      <c r="AH222" s="291">
        <f>'1.  LRAMVA Summary'!M53</f>
        <v>0</v>
      </c>
      <c r="AI222" s="291">
        <f>'1.  LRAMVA Summary'!N53</f>
        <v>0</v>
      </c>
      <c r="AJ222" s="291">
        <f>'1.  LRAMVA Summary'!O53</f>
        <v>0</v>
      </c>
      <c r="AK222" s="291">
        <f>'1.  LRAMVA Summary'!P53</f>
        <v>0</v>
      </c>
      <c r="AL222" s="291">
        <f>'1.  LRAMVA Summary'!Q53</f>
        <v>0</v>
      </c>
      <c r="AM222" s="292"/>
    </row>
    <row r="223" spans="1:39" ht="15.75" hidden="1" outlineLevel="1">
      <c r="B223" s="288" t="s">
        <v>497</v>
      </c>
      <c r="C223" s="289"/>
      <c r="D223" s="289"/>
      <c r="E223" s="289"/>
      <c r="F223" s="289"/>
      <c r="G223" s="289"/>
      <c r="H223" s="289"/>
      <c r="I223" s="289"/>
      <c r="J223" s="289"/>
      <c r="K223" s="289"/>
      <c r="L223" s="289"/>
      <c r="M223" s="289"/>
      <c r="N223" s="290"/>
      <c r="O223" s="289"/>
      <c r="P223" s="289"/>
      <c r="Q223" s="289"/>
      <c r="R223" s="289"/>
      <c r="S223" s="289"/>
      <c r="T223" s="289"/>
      <c r="U223" s="289"/>
      <c r="V223" s="289"/>
      <c r="W223" s="289"/>
      <c r="X223" s="289"/>
      <c r="Y223" s="291"/>
      <c r="Z223" s="291"/>
      <c r="AA223" s="291"/>
      <c r="AB223" s="291"/>
      <c r="AC223" s="291"/>
      <c r="AD223" s="291"/>
      <c r="AE223" s="291"/>
      <c r="AF223" s="291"/>
      <c r="AG223" s="291"/>
      <c r="AH223" s="291"/>
      <c r="AI223" s="291"/>
      <c r="AJ223" s="291"/>
      <c r="AK223" s="291"/>
      <c r="AL223" s="291"/>
      <c r="AM223" s="292"/>
    </row>
    <row r="224" spans="1:39" hidden="1" outlineLevel="1">
      <c r="A224" s="520">
        <v>1</v>
      </c>
      <c r="B224" s="518" t="s">
        <v>95</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idden="1"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35">Z224</f>
        <v>0</v>
      </c>
      <c r="AA225" s="411">
        <f t="shared" ref="AA225" si="536">AA224</f>
        <v>0</v>
      </c>
      <c r="AB225" s="411">
        <f t="shared" ref="AB225" si="537">AB224</f>
        <v>0</v>
      </c>
      <c r="AC225" s="411">
        <f t="shared" ref="AC225" si="538">AC224</f>
        <v>0</v>
      </c>
      <c r="AD225" s="411">
        <f t="shared" ref="AD225" si="539">AD224</f>
        <v>0</v>
      </c>
      <c r="AE225" s="411">
        <f t="shared" ref="AE225" si="540">AE224</f>
        <v>0</v>
      </c>
      <c r="AF225" s="411">
        <f t="shared" ref="AF225" si="541">AF224</f>
        <v>0</v>
      </c>
      <c r="AG225" s="411">
        <f t="shared" ref="AG225" si="542">AG224</f>
        <v>0</v>
      </c>
      <c r="AH225" s="411">
        <f t="shared" ref="AH225" si="543">AH224</f>
        <v>0</v>
      </c>
      <c r="AI225" s="411">
        <f t="shared" ref="AI225" si="544">AI224</f>
        <v>0</v>
      </c>
      <c r="AJ225" s="411">
        <f t="shared" ref="AJ225" si="545">AJ224</f>
        <v>0</v>
      </c>
      <c r="AK225" s="411">
        <f t="shared" ref="AK225" si="546">AK224</f>
        <v>0</v>
      </c>
      <c r="AL225" s="411">
        <f t="shared" ref="AL225" si="547">AL224</f>
        <v>0</v>
      </c>
      <c r="AM225" s="297"/>
    </row>
    <row r="226" spans="1:39" ht="15.75" hidden="1" outlineLevel="1">
      <c r="B226" s="298"/>
      <c r="C226" s="299"/>
      <c r="D226" s="299"/>
      <c r="E226" s="299"/>
      <c r="F226" s="299"/>
      <c r="G226" s="299"/>
      <c r="H226" s="299"/>
      <c r="I226" s="299"/>
      <c r="J226" s="299"/>
      <c r="K226" s="299"/>
      <c r="L226" s="299"/>
      <c r="M226" s="299"/>
      <c r="N226" s="300"/>
      <c r="O226" s="299"/>
      <c r="P226" s="299"/>
      <c r="Q226" s="299"/>
      <c r="R226" s="299"/>
      <c r="S226" s="299"/>
      <c r="T226" s="299"/>
      <c r="U226" s="299"/>
      <c r="V226" s="299"/>
      <c r="W226" s="299"/>
      <c r="X226" s="299"/>
      <c r="Y226" s="412"/>
      <c r="Z226" s="413"/>
      <c r="AA226" s="413"/>
      <c r="AB226" s="413"/>
      <c r="AC226" s="413"/>
      <c r="AD226" s="413"/>
      <c r="AE226" s="413"/>
      <c r="AF226" s="413"/>
      <c r="AG226" s="413"/>
      <c r="AH226" s="413"/>
      <c r="AI226" s="413"/>
      <c r="AJ226" s="413"/>
      <c r="AK226" s="413"/>
      <c r="AL226" s="413"/>
      <c r="AM226" s="302"/>
    </row>
    <row r="227" spans="1:39" hidden="1" outlineLevel="1">
      <c r="A227" s="520">
        <v>2</v>
      </c>
      <c r="B227" s="518" t="s">
        <v>96</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idden="1"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48">Z227</f>
        <v>0</v>
      </c>
      <c r="AA228" s="411">
        <f t="shared" ref="AA228" si="549">AA227</f>
        <v>0</v>
      </c>
      <c r="AB228" s="411">
        <f t="shared" ref="AB228" si="550">AB227</f>
        <v>0</v>
      </c>
      <c r="AC228" s="411">
        <f t="shared" ref="AC228" si="551">AC227</f>
        <v>0</v>
      </c>
      <c r="AD228" s="411">
        <f t="shared" ref="AD228" si="552">AD227</f>
        <v>0</v>
      </c>
      <c r="AE228" s="411">
        <f t="shared" ref="AE228" si="553">AE227</f>
        <v>0</v>
      </c>
      <c r="AF228" s="411">
        <f t="shared" ref="AF228" si="554">AF227</f>
        <v>0</v>
      </c>
      <c r="AG228" s="411">
        <f t="shared" ref="AG228" si="555">AG227</f>
        <v>0</v>
      </c>
      <c r="AH228" s="411">
        <f t="shared" ref="AH228" si="556">AH227</f>
        <v>0</v>
      </c>
      <c r="AI228" s="411">
        <f t="shared" ref="AI228" si="557">AI227</f>
        <v>0</v>
      </c>
      <c r="AJ228" s="411">
        <f t="shared" ref="AJ228" si="558">AJ227</f>
        <v>0</v>
      </c>
      <c r="AK228" s="411">
        <f t="shared" ref="AK228" si="559">AK227</f>
        <v>0</v>
      </c>
      <c r="AL228" s="411">
        <f t="shared" ref="AL228" si="560">AL227</f>
        <v>0</v>
      </c>
      <c r="AM228" s="297"/>
    </row>
    <row r="229" spans="1:39" ht="15.75" hidden="1" outlineLevel="1">
      <c r="B229" s="298"/>
      <c r="C229" s="299"/>
      <c r="D229" s="304"/>
      <c r="E229" s="304"/>
      <c r="F229" s="304"/>
      <c r="G229" s="304"/>
      <c r="H229" s="304"/>
      <c r="I229" s="304"/>
      <c r="J229" s="304"/>
      <c r="K229" s="304"/>
      <c r="L229" s="304"/>
      <c r="M229" s="304"/>
      <c r="N229" s="300"/>
      <c r="O229" s="304"/>
      <c r="P229" s="304"/>
      <c r="Q229" s="304"/>
      <c r="R229" s="304"/>
      <c r="S229" s="304"/>
      <c r="T229" s="304"/>
      <c r="U229" s="304"/>
      <c r="V229" s="304"/>
      <c r="W229" s="304"/>
      <c r="X229" s="304"/>
      <c r="Y229" s="412"/>
      <c r="Z229" s="413"/>
      <c r="AA229" s="413"/>
      <c r="AB229" s="413"/>
      <c r="AC229" s="413"/>
      <c r="AD229" s="413"/>
      <c r="AE229" s="413"/>
      <c r="AF229" s="413"/>
      <c r="AG229" s="413"/>
      <c r="AH229" s="413"/>
      <c r="AI229" s="413"/>
      <c r="AJ229" s="413"/>
      <c r="AK229" s="413"/>
      <c r="AL229" s="413"/>
      <c r="AM229" s="302"/>
    </row>
    <row r="230" spans="1:39" hidden="1" outlineLevel="1">
      <c r="A230" s="520">
        <v>3</v>
      </c>
      <c r="B230" s="518" t="s">
        <v>97</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idden="1"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61">Z230</f>
        <v>0</v>
      </c>
      <c r="AA231" s="411">
        <f t="shared" ref="AA231" si="562">AA230</f>
        <v>0</v>
      </c>
      <c r="AB231" s="411">
        <f t="shared" ref="AB231" si="563">AB230</f>
        <v>0</v>
      </c>
      <c r="AC231" s="411">
        <f t="shared" ref="AC231" si="564">AC230</f>
        <v>0</v>
      </c>
      <c r="AD231" s="411">
        <f t="shared" ref="AD231" si="565">AD230</f>
        <v>0</v>
      </c>
      <c r="AE231" s="411">
        <f t="shared" ref="AE231" si="566">AE230</f>
        <v>0</v>
      </c>
      <c r="AF231" s="411">
        <f t="shared" ref="AF231" si="567">AF230</f>
        <v>0</v>
      </c>
      <c r="AG231" s="411">
        <f t="shared" ref="AG231" si="568">AG230</f>
        <v>0</v>
      </c>
      <c r="AH231" s="411">
        <f t="shared" ref="AH231" si="569">AH230</f>
        <v>0</v>
      </c>
      <c r="AI231" s="411">
        <f t="shared" ref="AI231" si="570">AI230</f>
        <v>0</v>
      </c>
      <c r="AJ231" s="411">
        <f t="shared" ref="AJ231" si="571">AJ230</f>
        <v>0</v>
      </c>
      <c r="AK231" s="411">
        <f t="shared" ref="AK231" si="572">AK230</f>
        <v>0</v>
      </c>
      <c r="AL231" s="411">
        <f t="shared" ref="AL231" si="573">AL230</f>
        <v>0</v>
      </c>
      <c r="AM231" s="297"/>
    </row>
    <row r="232" spans="1:39" hidden="1" outlineLevel="1">
      <c r="B232" s="294"/>
      <c r="C232" s="305"/>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12"/>
      <c r="Z232" s="412"/>
      <c r="AA232" s="412"/>
      <c r="AB232" s="412"/>
      <c r="AC232" s="412"/>
      <c r="AD232" s="412"/>
      <c r="AE232" s="412"/>
      <c r="AF232" s="412"/>
      <c r="AG232" s="412"/>
      <c r="AH232" s="412"/>
      <c r="AI232" s="412"/>
      <c r="AJ232" s="412"/>
      <c r="AK232" s="412"/>
      <c r="AL232" s="412"/>
      <c r="AM232" s="306"/>
    </row>
    <row r="233" spans="1:39" hidden="1" outlineLevel="1">
      <c r="A233" s="520">
        <v>4</v>
      </c>
      <c r="B233" s="518" t="s">
        <v>674</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idden="1"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574">Z233</f>
        <v>0</v>
      </c>
      <c r="AA234" s="411">
        <f t="shared" ref="AA234" si="575">AA233</f>
        <v>0</v>
      </c>
      <c r="AB234" s="411">
        <f t="shared" ref="AB234" si="576">AB233</f>
        <v>0</v>
      </c>
      <c r="AC234" s="411">
        <f t="shared" ref="AC234" si="577">AC233</f>
        <v>0</v>
      </c>
      <c r="AD234" s="411">
        <f t="shared" ref="AD234" si="578">AD233</f>
        <v>0</v>
      </c>
      <c r="AE234" s="411">
        <f t="shared" ref="AE234" si="579">AE233</f>
        <v>0</v>
      </c>
      <c r="AF234" s="411">
        <f t="shared" ref="AF234" si="580">AF233</f>
        <v>0</v>
      </c>
      <c r="AG234" s="411">
        <f t="shared" ref="AG234" si="581">AG233</f>
        <v>0</v>
      </c>
      <c r="AH234" s="411">
        <f t="shared" ref="AH234" si="582">AH233</f>
        <v>0</v>
      </c>
      <c r="AI234" s="411">
        <f t="shared" ref="AI234" si="583">AI233</f>
        <v>0</v>
      </c>
      <c r="AJ234" s="411">
        <f t="shared" ref="AJ234" si="584">AJ233</f>
        <v>0</v>
      </c>
      <c r="AK234" s="411">
        <f t="shared" ref="AK234" si="585">AK233</f>
        <v>0</v>
      </c>
      <c r="AL234" s="411">
        <f t="shared" ref="AL234" si="586">AL233</f>
        <v>0</v>
      </c>
      <c r="AM234" s="297"/>
    </row>
    <row r="235" spans="1:39" hidden="1" outlineLevel="1">
      <c r="B235" s="294"/>
      <c r="C235" s="305"/>
      <c r="D235" s="304"/>
      <c r="E235" s="304"/>
      <c r="F235" s="304"/>
      <c r="G235" s="304"/>
      <c r="H235" s="304"/>
      <c r="I235" s="304"/>
      <c r="J235" s="304"/>
      <c r="K235" s="304"/>
      <c r="L235" s="304"/>
      <c r="M235" s="304"/>
      <c r="N235" s="291"/>
      <c r="O235" s="304"/>
      <c r="P235" s="304"/>
      <c r="Q235" s="304"/>
      <c r="R235" s="304"/>
      <c r="S235" s="304"/>
      <c r="T235" s="304"/>
      <c r="U235" s="304"/>
      <c r="V235" s="304"/>
      <c r="W235" s="304"/>
      <c r="X235" s="304"/>
      <c r="Y235" s="412"/>
      <c r="Z235" s="412"/>
      <c r="AA235" s="412"/>
      <c r="AB235" s="412"/>
      <c r="AC235" s="412"/>
      <c r="AD235" s="412"/>
      <c r="AE235" s="412"/>
      <c r="AF235" s="412"/>
      <c r="AG235" s="412"/>
      <c r="AH235" s="412"/>
      <c r="AI235" s="412"/>
      <c r="AJ235" s="412"/>
      <c r="AK235" s="412"/>
      <c r="AL235" s="412"/>
      <c r="AM235" s="306"/>
    </row>
    <row r="236" spans="1:39" ht="30" hidden="1" outlineLevel="1">
      <c r="A236" s="520">
        <v>5</v>
      </c>
      <c r="B236" s="518" t="s">
        <v>98</v>
      </c>
      <c r="C236" s="291" t="s">
        <v>25</v>
      </c>
      <c r="D236" s="295"/>
      <c r="E236" s="295"/>
      <c r="F236" s="295"/>
      <c r="G236" s="295"/>
      <c r="H236" s="295"/>
      <c r="I236" s="295"/>
      <c r="J236" s="295"/>
      <c r="K236" s="295"/>
      <c r="L236" s="295"/>
      <c r="M236" s="295"/>
      <c r="N236" s="291"/>
      <c r="O236" s="295"/>
      <c r="P236" s="295"/>
      <c r="Q236" s="295"/>
      <c r="R236" s="295"/>
      <c r="S236" s="295"/>
      <c r="T236" s="295"/>
      <c r="U236" s="295"/>
      <c r="V236" s="295"/>
      <c r="W236" s="295"/>
      <c r="X236" s="295"/>
      <c r="Y236" s="410"/>
      <c r="Z236" s="410"/>
      <c r="AA236" s="410"/>
      <c r="AB236" s="410"/>
      <c r="AC236" s="410"/>
      <c r="AD236" s="410"/>
      <c r="AE236" s="410"/>
      <c r="AF236" s="410"/>
      <c r="AG236" s="410"/>
      <c r="AH236" s="410"/>
      <c r="AI236" s="410"/>
      <c r="AJ236" s="410"/>
      <c r="AK236" s="410"/>
      <c r="AL236" s="410"/>
      <c r="AM236" s="296">
        <f>SUM(Y236:AL236)</f>
        <v>0</v>
      </c>
    </row>
    <row r="237" spans="1:39" hidden="1" outlineLevel="1">
      <c r="B237" s="294" t="s">
        <v>289</v>
      </c>
      <c r="C237" s="291" t="s">
        <v>163</v>
      </c>
      <c r="D237" s="295"/>
      <c r="E237" s="295"/>
      <c r="F237" s="295"/>
      <c r="G237" s="295"/>
      <c r="H237" s="295"/>
      <c r="I237" s="295"/>
      <c r="J237" s="295"/>
      <c r="K237" s="295"/>
      <c r="L237" s="295"/>
      <c r="M237" s="295"/>
      <c r="N237" s="468"/>
      <c r="O237" s="295"/>
      <c r="P237" s="295"/>
      <c r="Q237" s="295"/>
      <c r="R237" s="295"/>
      <c r="S237" s="295"/>
      <c r="T237" s="295"/>
      <c r="U237" s="295"/>
      <c r="V237" s="295"/>
      <c r="W237" s="295"/>
      <c r="X237" s="295"/>
      <c r="Y237" s="411">
        <f>Y236</f>
        <v>0</v>
      </c>
      <c r="Z237" s="411">
        <f t="shared" ref="Z237" si="587">Z236</f>
        <v>0</v>
      </c>
      <c r="AA237" s="411">
        <f t="shared" ref="AA237" si="588">AA236</f>
        <v>0</v>
      </c>
      <c r="AB237" s="411">
        <f t="shared" ref="AB237" si="589">AB236</f>
        <v>0</v>
      </c>
      <c r="AC237" s="411">
        <f t="shared" ref="AC237" si="590">AC236</f>
        <v>0</v>
      </c>
      <c r="AD237" s="411">
        <f t="shared" ref="AD237" si="591">AD236</f>
        <v>0</v>
      </c>
      <c r="AE237" s="411">
        <f t="shared" ref="AE237" si="592">AE236</f>
        <v>0</v>
      </c>
      <c r="AF237" s="411">
        <f t="shared" ref="AF237" si="593">AF236</f>
        <v>0</v>
      </c>
      <c r="AG237" s="411">
        <f t="shared" ref="AG237" si="594">AG236</f>
        <v>0</v>
      </c>
      <c r="AH237" s="411">
        <f t="shared" ref="AH237" si="595">AH236</f>
        <v>0</v>
      </c>
      <c r="AI237" s="411">
        <f t="shared" ref="AI237" si="596">AI236</f>
        <v>0</v>
      </c>
      <c r="AJ237" s="411">
        <f t="shared" ref="AJ237" si="597">AJ236</f>
        <v>0</v>
      </c>
      <c r="AK237" s="411">
        <f t="shared" ref="AK237" si="598">AK236</f>
        <v>0</v>
      </c>
      <c r="AL237" s="411">
        <f t="shared" ref="AL237" si="599">AL236</f>
        <v>0</v>
      </c>
      <c r="AM237" s="297"/>
    </row>
    <row r="238" spans="1:39" hidden="1" outlineLevel="1">
      <c r="B238" s="294"/>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22"/>
      <c r="Z238" s="423"/>
      <c r="AA238" s="423"/>
      <c r="AB238" s="423"/>
      <c r="AC238" s="423"/>
      <c r="AD238" s="423"/>
      <c r="AE238" s="423"/>
      <c r="AF238" s="423"/>
      <c r="AG238" s="423"/>
      <c r="AH238" s="423"/>
      <c r="AI238" s="423"/>
      <c r="AJ238" s="423"/>
      <c r="AK238" s="423"/>
      <c r="AL238" s="423"/>
      <c r="AM238" s="297"/>
    </row>
    <row r="239" spans="1:39" ht="15.75" hidden="1" outlineLevel="1">
      <c r="B239" s="319" t="s">
        <v>498</v>
      </c>
      <c r="C239" s="289"/>
      <c r="D239" s="289"/>
      <c r="E239" s="289"/>
      <c r="F239" s="289"/>
      <c r="G239" s="289"/>
      <c r="H239" s="289"/>
      <c r="I239" s="289"/>
      <c r="J239" s="289"/>
      <c r="K239" s="289"/>
      <c r="L239" s="289"/>
      <c r="M239" s="289"/>
      <c r="N239" s="290"/>
      <c r="O239" s="289"/>
      <c r="P239" s="289"/>
      <c r="Q239" s="289"/>
      <c r="R239" s="289"/>
      <c r="S239" s="289"/>
      <c r="T239" s="289"/>
      <c r="U239" s="289"/>
      <c r="V239" s="289"/>
      <c r="W239" s="289"/>
      <c r="X239" s="289"/>
      <c r="Y239" s="414"/>
      <c r="Z239" s="414"/>
      <c r="AA239" s="414"/>
      <c r="AB239" s="414"/>
      <c r="AC239" s="414"/>
      <c r="AD239" s="414"/>
      <c r="AE239" s="414"/>
      <c r="AF239" s="414"/>
      <c r="AG239" s="414"/>
      <c r="AH239" s="414"/>
      <c r="AI239" s="414"/>
      <c r="AJ239" s="414"/>
      <c r="AK239" s="414"/>
      <c r="AL239" s="414"/>
      <c r="AM239" s="292"/>
    </row>
    <row r="240" spans="1:39" hidden="1" outlineLevel="1">
      <c r="A240" s="520">
        <v>6</v>
      </c>
      <c r="B240" s="518" t="s">
        <v>99</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00">Z240</f>
        <v>0</v>
      </c>
      <c r="AA241" s="411">
        <f t="shared" ref="AA241" si="601">AA240</f>
        <v>0</v>
      </c>
      <c r="AB241" s="411">
        <f t="shared" ref="AB241" si="602">AB240</f>
        <v>0</v>
      </c>
      <c r="AC241" s="411">
        <f t="shared" ref="AC241" si="603">AC240</f>
        <v>0</v>
      </c>
      <c r="AD241" s="411">
        <f t="shared" ref="AD241" si="604">AD240</f>
        <v>0</v>
      </c>
      <c r="AE241" s="411">
        <f t="shared" ref="AE241" si="605">AE240</f>
        <v>0</v>
      </c>
      <c r="AF241" s="411">
        <f t="shared" ref="AF241" si="606">AF240</f>
        <v>0</v>
      </c>
      <c r="AG241" s="411">
        <f t="shared" ref="AG241" si="607">AG240</f>
        <v>0</v>
      </c>
      <c r="AH241" s="411">
        <f t="shared" ref="AH241" si="608">AH240</f>
        <v>0</v>
      </c>
      <c r="AI241" s="411">
        <f t="shared" ref="AI241" si="609">AI240</f>
        <v>0</v>
      </c>
      <c r="AJ241" s="411">
        <f t="shared" ref="AJ241" si="610">AJ240</f>
        <v>0</v>
      </c>
      <c r="AK241" s="411">
        <f t="shared" ref="AK241" si="611">AK240</f>
        <v>0</v>
      </c>
      <c r="AL241" s="411">
        <f t="shared" ref="AL241" si="612">AL240</f>
        <v>0</v>
      </c>
      <c r="AM241" s="311"/>
    </row>
    <row r="242" spans="1:39" hidden="1" outlineLevel="1">
      <c r="B242" s="310"/>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6"/>
      <c r="AA242" s="416"/>
      <c r="AB242" s="416"/>
      <c r="AC242" s="416"/>
      <c r="AD242" s="416"/>
      <c r="AE242" s="416"/>
      <c r="AF242" s="416"/>
      <c r="AG242" s="416"/>
      <c r="AH242" s="416"/>
      <c r="AI242" s="416"/>
      <c r="AJ242" s="416"/>
      <c r="AK242" s="416"/>
      <c r="AL242" s="416"/>
      <c r="AM242" s="313"/>
    </row>
    <row r="243" spans="1:39" ht="30" hidden="1" outlineLevel="1">
      <c r="A243" s="520">
        <v>7</v>
      </c>
      <c r="B243" s="518" t="s">
        <v>100</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13">Z243</f>
        <v>0</v>
      </c>
      <c r="AA244" s="411">
        <f t="shared" ref="AA244" si="614">AA243</f>
        <v>0</v>
      </c>
      <c r="AB244" s="411">
        <f t="shared" ref="AB244" si="615">AB243</f>
        <v>0</v>
      </c>
      <c r="AC244" s="411">
        <f t="shared" ref="AC244" si="616">AC243</f>
        <v>0</v>
      </c>
      <c r="AD244" s="411">
        <f t="shared" ref="AD244" si="617">AD243</f>
        <v>0</v>
      </c>
      <c r="AE244" s="411">
        <f t="shared" ref="AE244" si="618">AE243</f>
        <v>0</v>
      </c>
      <c r="AF244" s="411">
        <f t="shared" ref="AF244" si="619">AF243</f>
        <v>0</v>
      </c>
      <c r="AG244" s="411">
        <f t="shared" ref="AG244" si="620">AG243</f>
        <v>0</v>
      </c>
      <c r="AH244" s="411">
        <f t="shared" ref="AH244" si="621">AH243</f>
        <v>0</v>
      </c>
      <c r="AI244" s="411">
        <f t="shared" ref="AI244" si="622">AI243</f>
        <v>0</v>
      </c>
      <c r="AJ244" s="411">
        <f t="shared" ref="AJ244" si="623">AJ243</f>
        <v>0</v>
      </c>
      <c r="AK244" s="411">
        <f t="shared" ref="AK244" si="624">AK243</f>
        <v>0</v>
      </c>
      <c r="AL244" s="411">
        <f t="shared" ref="AL244" si="625">AL243</f>
        <v>0</v>
      </c>
      <c r="AM244" s="311"/>
    </row>
    <row r="245" spans="1:39" hidden="1" outlineLevel="1">
      <c r="B245" s="314"/>
      <c r="C245" s="312"/>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6"/>
      <c r="Z245" s="417"/>
      <c r="AA245" s="416"/>
      <c r="AB245" s="416"/>
      <c r="AC245" s="416"/>
      <c r="AD245" s="416"/>
      <c r="AE245" s="416"/>
      <c r="AF245" s="416"/>
      <c r="AG245" s="416"/>
      <c r="AH245" s="416"/>
      <c r="AI245" s="416"/>
      <c r="AJ245" s="416"/>
      <c r="AK245" s="416"/>
      <c r="AL245" s="416"/>
      <c r="AM245" s="313"/>
    </row>
    <row r="246" spans="1:39" ht="30" hidden="1" outlineLevel="1">
      <c r="A246" s="520">
        <v>8</v>
      </c>
      <c r="B246" s="518" t="s">
        <v>101</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26">Z246</f>
        <v>0</v>
      </c>
      <c r="AA247" s="411">
        <f t="shared" ref="AA247" si="627">AA246</f>
        <v>0</v>
      </c>
      <c r="AB247" s="411">
        <f t="shared" ref="AB247" si="628">AB246</f>
        <v>0</v>
      </c>
      <c r="AC247" s="411">
        <f t="shared" ref="AC247" si="629">AC246</f>
        <v>0</v>
      </c>
      <c r="AD247" s="411">
        <f t="shared" ref="AD247" si="630">AD246</f>
        <v>0</v>
      </c>
      <c r="AE247" s="411">
        <f t="shared" ref="AE247" si="631">AE246</f>
        <v>0</v>
      </c>
      <c r="AF247" s="411">
        <f t="shared" ref="AF247" si="632">AF246</f>
        <v>0</v>
      </c>
      <c r="AG247" s="411">
        <f t="shared" ref="AG247" si="633">AG246</f>
        <v>0</v>
      </c>
      <c r="AH247" s="411">
        <f t="shared" ref="AH247" si="634">AH246</f>
        <v>0</v>
      </c>
      <c r="AI247" s="411">
        <f t="shared" ref="AI247" si="635">AI246</f>
        <v>0</v>
      </c>
      <c r="AJ247" s="411">
        <f t="shared" ref="AJ247" si="636">AJ246</f>
        <v>0</v>
      </c>
      <c r="AK247" s="411">
        <f t="shared" ref="AK247" si="637">AK246</f>
        <v>0</v>
      </c>
      <c r="AL247" s="411">
        <f t="shared" ref="AL247" si="638">AL246</f>
        <v>0</v>
      </c>
      <c r="AM247" s="311"/>
    </row>
    <row r="248" spans="1:39"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7"/>
      <c r="AA248" s="416"/>
      <c r="AB248" s="416"/>
      <c r="AC248" s="416"/>
      <c r="AD248" s="416"/>
      <c r="AE248" s="416"/>
      <c r="AF248" s="416"/>
      <c r="AG248" s="416"/>
      <c r="AH248" s="416"/>
      <c r="AI248" s="416"/>
      <c r="AJ248" s="416"/>
      <c r="AK248" s="416"/>
      <c r="AL248" s="416"/>
      <c r="AM248" s="313"/>
    </row>
    <row r="249" spans="1:39" ht="30" hidden="1" outlineLevel="1">
      <c r="A249" s="520">
        <v>9</v>
      </c>
      <c r="B249" s="518" t="s">
        <v>102</v>
      </c>
      <c r="C249" s="291" t="s">
        <v>25</v>
      </c>
      <c r="D249" s="295"/>
      <c r="E249" s="295"/>
      <c r="F249" s="295"/>
      <c r="G249" s="295"/>
      <c r="H249" s="295"/>
      <c r="I249" s="295"/>
      <c r="J249" s="295"/>
      <c r="K249" s="295"/>
      <c r="L249" s="295"/>
      <c r="M249" s="295"/>
      <c r="N249" s="295">
        <v>12</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idden="1" outlineLevel="1">
      <c r="B250" s="294" t="s">
        <v>289</v>
      </c>
      <c r="C250" s="291" t="s">
        <v>163</v>
      </c>
      <c r="D250" s="295"/>
      <c r="E250" s="295"/>
      <c r="F250" s="295"/>
      <c r="G250" s="295"/>
      <c r="H250" s="295"/>
      <c r="I250" s="295"/>
      <c r="J250" s="295"/>
      <c r="K250" s="295"/>
      <c r="L250" s="295"/>
      <c r="M250" s="295"/>
      <c r="N250" s="295">
        <f>N249</f>
        <v>12</v>
      </c>
      <c r="O250" s="295"/>
      <c r="P250" s="295"/>
      <c r="Q250" s="295"/>
      <c r="R250" s="295"/>
      <c r="S250" s="295"/>
      <c r="T250" s="295"/>
      <c r="U250" s="295"/>
      <c r="V250" s="295"/>
      <c r="W250" s="295"/>
      <c r="X250" s="295"/>
      <c r="Y250" s="411">
        <f>Y249</f>
        <v>0</v>
      </c>
      <c r="Z250" s="411">
        <f t="shared" ref="Z250" si="639">Z249</f>
        <v>0</v>
      </c>
      <c r="AA250" s="411">
        <f t="shared" ref="AA250" si="640">AA249</f>
        <v>0</v>
      </c>
      <c r="AB250" s="411">
        <f t="shared" ref="AB250" si="641">AB249</f>
        <v>0</v>
      </c>
      <c r="AC250" s="411">
        <f t="shared" ref="AC250" si="642">AC249</f>
        <v>0</v>
      </c>
      <c r="AD250" s="411">
        <f t="shared" ref="AD250" si="643">AD249</f>
        <v>0</v>
      </c>
      <c r="AE250" s="411">
        <f t="shared" ref="AE250" si="644">AE249</f>
        <v>0</v>
      </c>
      <c r="AF250" s="411">
        <f t="shared" ref="AF250" si="645">AF249</f>
        <v>0</v>
      </c>
      <c r="AG250" s="411">
        <f t="shared" ref="AG250" si="646">AG249</f>
        <v>0</v>
      </c>
      <c r="AH250" s="411">
        <f t="shared" ref="AH250" si="647">AH249</f>
        <v>0</v>
      </c>
      <c r="AI250" s="411">
        <f t="shared" ref="AI250" si="648">AI249</f>
        <v>0</v>
      </c>
      <c r="AJ250" s="411">
        <f t="shared" ref="AJ250" si="649">AJ249</f>
        <v>0</v>
      </c>
      <c r="AK250" s="411">
        <f t="shared" ref="AK250" si="650">AK249</f>
        <v>0</v>
      </c>
      <c r="AL250" s="411">
        <f t="shared" ref="AL250" si="651">AL249</f>
        <v>0</v>
      </c>
      <c r="AM250" s="311"/>
    </row>
    <row r="251" spans="1:39"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6"/>
      <c r="AA251" s="416"/>
      <c r="AB251" s="416"/>
      <c r="AC251" s="416"/>
      <c r="AD251" s="416"/>
      <c r="AE251" s="416"/>
      <c r="AF251" s="416"/>
      <c r="AG251" s="416"/>
      <c r="AH251" s="416"/>
      <c r="AI251" s="416"/>
      <c r="AJ251" s="416"/>
      <c r="AK251" s="416"/>
      <c r="AL251" s="416"/>
      <c r="AM251" s="313"/>
    </row>
    <row r="252" spans="1:39" ht="30" hidden="1" outlineLevel="1">
      <c r="A252" s="520">
        <v>10</v>
      </c>
      <c r="B252" s="518" t="s">
        <v>103</v>
      </c>
      <c r="C252" s="291" t="s">
        <v>25</v>
      </c>
      <c r="D252" s="295"/>
      <c r="E252" s="295"/>
      <c r="F252" s="295"/>
      <c r="G252" s="295"/>
      <c r="H252" s="295"/>
      <c r="I252" s="295"/>
      <c r="J252" s="295"/>
      <c r="K252" s="295"/>
      <c r="L252" s="295"/>
      <c r="M252" s="295"/>
      <c r="N252" s="295">
        <v>3</v>
      </c>
      <c r="O252" s="295"/>
      <c r="P252" s="295"/>
      <c r="Q252" s="295"/>
      <c r="R252" s="295"/>
      <c r="S252" s="295"/>
      <c r="T252" s="295"/>
      <c r="U252" s="295"/>
      <c r="V252" s="295"/>
      <c r="W252" s="295"/>
      <c r="X252" s="295"/>
      <c r="Y252" s="415"/>
      <c r="Z252" s="410"/>
      <c r="AA252" s="410"/>
      <c r="AB252" s="410"/>
      <c r="AC252" s="410"/>
      <c r="AD252" s="410"/>
      <c r="AE252" s="410"/>
      <c r="AF252" s="415"/>
      <c r="AG252" s="415"/>
      <c r="AH252" s="415"/>
      <c r="AI252" s="415"/>
      <c r="AJ252" s="415"/>
      <c r="AK252" s="415"/>
      <c r="AL252" s="415"/>
      <c r="AM252" s="296">
        <f>SUM(Y252:AL252)</f>
        <v>0</v>
      </c>
    </row>
    <row r="253" spans="1:39" hidden="1" outlineLevel="1">
      <c r="B253" s="294" t="s">
        <v>289</v>
      </c>
      <c r="C253" s="291" t="s">
        <v>163</v>
      </c>
      <c r="D253" s="295"/>
      <c r="E253" s="295"/>
      <c r="F253" s="295"/>
      <c r="G253" s="295"/>
      <c r="H253" s="295"/>
      <c r="I253" s="295"/>
      <c r="J253" s="295"/>
      <c r="K253" s="295"/>
      <c r="L253" s="295"/>
      <c r="M253" s="295"/>
      <c r="N253" s="295">
        <f>N252</f>
        <v>3</v>
      </c>
      <c r="O253" s="295"/>
      <c r="P253" s="295"/>
      <c r="Q253" s="295"/>
      <c r="R253" s="295"/>
      <c r="S253" s="295"/>
      <c r="T253" s="295"/>
      <c r="U253" s="295"/>
      <c r="V253" s="295"/>
      <c r="W253" s="295"/>
      <c r="X253" s="295"/>
      <c r="Y253" s="411">
        <f>Y252</f>
        <v>0</v>
      </c>
      <c r="Z253" s="411">
        <f t="shared" ref="Z253" si="652">Z252</f>
        <v>0</v>
      </c>
      <c r="AA253" s="411">
        <f t="shared" ref="AA253" si="653">AA252</f>
        <v>0</v>
      </c>
      <c r="AB253" s="411">
        <f t="shared" ref="AB253" si="654">AB252</f>
        <v>0</v>
      </c>
      <c r="AC253" s="411">
        <f t="shared" ref="AC253" si="655">AC252</f>
        <v>0</v>
      </c>
      <c r="AD253" s="411">
        <f t="shared" ref="AD253" si="656">AD252</f>
        <v>0</v>
      </c>
      <c r="AE253" s="411">
        <f t="shared" ref="AE253" si="657">AE252</f>
        <v>0</v>
      </c>
      <c r="AF253" s="411">
        <f t="shared" ref="AF253" si="658">AF252</f>
        <v>0</v>
      </c>
      <c r="AG253" s="411">
        <f t="shared" ref="AG253" si="659">AG252</f>
        <v>0</v>
      </c>
      <c r="AH253" s="411">
        <f t="shared" ref="AH253" si="660">AH252</f>
        <v>0</v>
      </c>
      <c r="AI253" s="411">
        <f t="shared" ref="AI253" si="661">AI252</f>
        <v>0</v>
      </c>
      <c r="AJ253" s="411">
        <f t="shared" ref="AJ253" si="662">AJ252</f>
        <v>0</v>
      </c>
      <c r="AK253" s="411">
        <f t="shared" ref="AK253" si="663">AK252</f>
        <v>0</v>
      </c>
      <c r="AL253" s="411">
        <f t="shared" ref="AL253" si="664">AL252</f>
        <v>0</v>
      </c>
      <c r="AM253" s="311"/>
    </row>
    <row r="254" spans="1:39" hidden="1" outlineLevel="1">
      <c r="B254" s="314"/>
      <c r="C254" s="312"/>
      <c r="D254" s="316"/>
      <c r="E254" s="316"/>
      <c r="F254" s="316"/>
      <c r="G254" s="316"/>
      <c r="H254" s="316"/>
      <c r="I254" s="316"/>
      <c r="J254" s="316"/>
      <c r="K254" s="316"/>
      <c r="L254" s="316"/>
      <c r="M254" s="316"/>
      <c r="N254" s="291"/>
      <c r="O254" s="316"/>
      <c r="P254" s="316"/>
      <c r="Q254" s="316"/>
      <c r="R254" s="316"/>
      <c r="S254" s="316"/>
      <c r="T254" s="316"/>
      <c r="U254" s="316"/>
      <c r="V254" s="316"/>
      <c r="W254" s="316"/>
      <c r="X254" s="316"/>
      <c r="Y254" s="416"/>
      <c r="Z254" s="417"/>
      <c r="AA254" s="416"/>
      <c r="AB254" s="416"/>
      <c r="AC254" s="416"/>
      <c r="AD254" s="416"/>
      <c r="AE254" s="416"/>
      <c r="AF254" s="416"/>
      <c r="AG254" s="416"/>
      <c r="AH254" s="416"/>
      <c r="AI254" s="416"/>
      <c r="AJ254" s="416"/>
      <c r="AK254" s="416"/>
      <c r="AL254" s="416"/>
      <c r="AM254" s="313"/>
    </row>
    <row r="255" spans="1:39" ht="15.75" hidden="1" outlineLevel="1">
      <c r="B255" s="288" t="s">
        <v>10</v>
      </c>
      <c r="C255" s="289"/>
      <c r="D255" s="289"/>
      <c r="E255" s="289"/>
      <c r="F255" s="289"/>
      <c r="G255" s="289"/>
      <c r="H255" s="289"/>
      <c r="I255" s="289"/>
      <c r="J255" s="289"/>
      <c r="K255" s="289"/>
      <c r="L255" s="289"/>
      <c r="M255" s="289"/>
      <c r="N255" s="290"/>
      <c r="O255" s="289"/>
      <c r="P255" s="289"/>
      <c r="Q255" s="289"/>
      <c r="R255" s="289"/>
      <c r="S255" s="289"/>
      <c r="T255" s="289"/>
      <c r="U255" s="289"/>
      <c r="V255" s="289"/>
      <c r="W255" s="289"/>
      <c r="X255" s="289"/>
      <c r="Y255" s="414"/>
      <c r="Z255" s="414"/>
      <c r="AA255" s="414"/>
      <c r="AB255" s="414"/>
      <c r="AC255" s="414"/>
      <c r="AD255" s="414"/>
      <c r="AE255" s="414"/>
      <c r="AF255" s="414"/>
      <c r="AG255" s="414"/>
      <c r="AH255" s="414"/>
      <c r="AI255" s="414"/>
      <c r="AJ255" s="414"/>
      <c r="AK255" s="414"/>
      <c r="AL255" s="414"/>
      <c r="AM255" s="292"/>
    </row>
    <row r="256" spans="1:39" ht="30" hidden="1" outlineLevel="1">
      <c r="A256" s="520">
        <v>11</v>
      </c>
      <c r="B256" s="518" t="s">
        <v>104</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26"/>
      <c r="Z256" s="410"/>
      <c r="AA256" s="410"/>
      <c r="AB256" s="410"/>
      <c r="AC256" s="410"/>
      <c r="AD256" s="410"/>
      <c r="AE256" s="410"/>
      <c r="AF256" s="415"/>
      <c r="AG256" s="415"/>
      <c r="AH256" s="415"/>
      <c r="AI256" s="415"/>
      <c r="AJ256" s="415"/>
      <c r="AK256" s="415"/>
      <c r="AL256" s="415"/>
      <c r="AM256" s="296">
        <f>SUM(Y256:AL256)</f>
        <v>0</v>
      </c>
    </row>
    <row r="257" spans="1:40"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665">Z256</f>
        <v>0</v>
      </c>
      <c r="AA257" s="411">
        <f t="shared" ref="AA257" si="666">AA256</f>
        <v>0</v>
      </c>
      <c r="AB257" s="411">
        <f t="shared" ref="AB257" si="667">AB256</f>
        <v>0</v>
      </c>
      <c r="AC257" s="411">
        <f t="shared" ref="AC257" si="668">AC256</f>
        <v>0</v>
      </c>
      <c r="AD257" s="411">
        <f t="shared" ref="AD257" si="669">AD256</f>
        <v>0</v>
      </c>
      <c r="AE257" s="411">
        <f t="shared" ref="AE257" si="670">AE256</f>
        <v>0</v>
      </c>
      <c r="AF257" s="411">
        <f t="shared" ref="AF257" si="671">AF256</f>
        <v>0</v>
      </c>
      <c r="AG257" s="411">
        <f t="shared" ref="AG257" si="672">AG256</f>
        <v>0</v>
      </c>
      <c r="AH257" s="411">
        <f t="shared" ref="AH257" si="673">AH256</f>
        <v>0</v>
      </c>
      <c r="AI257" s="411">
        <f t="shared" ref="AI257" si="674">AI256</f>
        <v>0</v>
      </c>
      <c r="AJ257" s="411">
        <f t="shared" ref="AJ257" si="675">AJ256</f>
        <v>0</v>
      </c>
      <c r="AK257" s="411">
        <f t="shared" ref="AK257" si="676">AK256</f>
        <v>0</v>
      </c>
      <c r="AL257" s="411">
        <f t="shared" ref="AL257" si="677">AL256</f>
        <v>0</v>
      </c>
      <c r="AM257" s="297"/>
    </row>
    <row r="258" spans="1:40"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2"/>
      <c r="Z258" s="421"/>
      <c r="AA258" s="421"/>
      <c r="AB258" s="421"/>
      <c r="AC258" s="421"/>
      <c r="AD258" s="421"/>
      <c r="AE258" s="421"/>
      <c r="AF258" s="421"/>
      <c r="AG258" s="421"/>
      <c r="AH258" s="421"/>
      <c r="AI258" s="421"/>
      <c r="AJ258" s="421"/>
      <c r="AK258" s="421"/>
      <c r="AL258" s="421"/>
      <c r="AM258" s="306"/>
    </row>
    <row r="259" spans="1:40" ht="45" hidden="1" outlineLevel="1">
      <c r="A259" s="520">
        <v>12</v>
      </c>
      <c r="B259" s="518" t="s">
        <v>105</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678">Z259</f>
        <v>0</v>
      </c>
      <c r="AA260" s="411">
        <f t="shared" ref="AA260" si="679">AA259</f>
        <v>0</v>
      </c>
      <c r="AB260" s="411">
        <f t="shared" ref="AB260" si="680">AB259</f>
        <v>0</v>
      </c>
      <c r="AC260" s="411">
        <f t="shared" ref="AC260" si="681">AC259</f>
        <v>0</v>
      </c>
      <c r="AD260" s="411">
        <f t="shared" ref="AD260" si="682">AD259</f>
        <v>0</v>
      </c>
      <c r="AE260" s="411">
        <f t="shared" ref="AE260" si="683">AE259</f>
        <v>0</v>
      </c>
      <c r="AF260" s="411">
        <f t="shared" ref="AF260" si="684">AF259</f>
        <v>0</v>
      </c>
      <c r="AG260" s="411">
        <f t="shared" ref="AG260" si="685">AG259</f>
        <v>0</v>
      </c>
      <c r="AH260" s="411">
        <f t="shared" ref="AH260" si="686">AH259</f>
        <v>0</v>
      </c>
      <c r="AI260" s="411">
        <f t="shared" ref="AI260" si="687">AI259</f>
        <v>0</v>
      </c>
      <c r="AJ260" s="411">
        <f t="shared" ref="AJ260" si="688">AJ259</f>
        <v>0</v>
      </c>
      <c r="AK260" s="411">
        <f t="shared" ref="AK260" si="689">AK259</f>
        <v>0</v>
      </c>
      <c r="AL260" s="411">
        <f t="shared" ref="AL260" si="690">AL259</f>
        <v>0</v>
      </c>
      <c r="AM260" s="297"/>
    </row>
    <row r="261" spans="1:40"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22"/>
      <c r="Z261" s="422"/>
      <c r="AA261" s="412"/>
      <c r="AB261" s="412"/>
      <c r="AC261" s="412"/>
      <c r="AD261" s="412"/>
      <c r="AE261" s="412"/>
      <c r="AF261" s="412"/>
      <c r="AG261" s="412"/>
      <c r="AH261" s="412"/>
      <c r="AI261" s="412"/>
      <c r="AJ261" s="412"/>
      <c r="AK261" s="412"/>
      <c r="AL261" s="412"/>
      <c r="AM261" s="306"/>
    </row>
    <row r="262" spans="1:40" ht="30" hidden="1" outlineLevel="1">
      <c r="A262" s="520">
        <v>13</v>
      </c>
      <c r="B262" s="518" t="s">
        <v>106</v>
      </c>
      <c r="C262" s="291" t="s">
        <v>25</v>
      </c>
      <c r="D262" s="295"/>
      <c r="E262" s="295"/>
      <c r="F262" s="295"/>
      <c r="G262" s="295"/>
      <c r="H262" s="295"/>
      <c r="I262" s="295"/>
      <c r="J262" s="295"/>
      <c r="K262" s="295"/>
      <c r="L262" s="295"/>
      <c r="M262" s="295"/>
      <c r="N262" s="295">
        <v>12</v>
      </c>
      <c r="O262" s="295"/>
      <c r="P262" s="295"/>
      <c r="Q262" s="295"/>
      <c r="R262" s="295"/>
      <c r="S262" s="295"/>
      <c r="T262" s="295"/>
      <c r="U262" s="295"/>
      <c r="V262" s="295"/>
      <c r="W262" s="295"/>
      <c r="X262" s="295"/>
      <c r="Y262" s="410"/>
      <c r="Z262" s="410"/>
      <c r="AA262" s="410"/>
      <c r="AB262" s="410"/>
      <c r="AC262" s="410"/>
      <c r="AD262" s="410"/>
      <c r="AE262" s="410"/>
      <c r="AF262" s="415"/>
      <c r="AG262" s="415"/>
      <c r="AH262" s="415"/>
      <c r="AI262" s="415"/>
      <c r="AJ262" s="415"/>
      <c r="AK262" s="415"/>
      <c r="AL262" s="415"/>
      <c r="AM262" s="296">
        <f>SUM(Y262:AL262)</f>
        <v>0</v>
      </c>
    </row>
    <row r="263" spans="1:40" hidden="1" outlineLevel="1">
      <c r="B263" s="294" t="s">
        <v>289</v>
      </c>
      <c r="C263" s="291" t="s">
        <v>163</v>
      </c>
      <c r="D263" s="295"/>
      <c r="E263" s="295"/>
      <c r="F263" s="295"/>
      <c r="G263" s="295"/>
      <c r="H263" s="295"/>
      <c r="I263" s="295"/>
      <c r="J263" s="295"/>
      <c r="K263" s="295"/>
      <c r="L263" s="295"/>
      <c r="M263" s="295"/>
      <c r="N263" s="295">
        <f>N262</f>
        <v>12</v>
      </c>
      <c r="O263" s="295"/>
      <c r="P263" s="295"/>
      <c r="Q263" s="295"/>
      <c r="R263" s="295"/>
      <c r="S263" s="295"/>
      <c r="T263" s="295"/>
      <c r="U263" s="295"/>
      <c r="V263" s="295"/>
      <c r="W263" s="295"/>
      <c r="X263" s="295"/>
      <c r="Y263" s="411">
        <f>Y262</f>
        <v>0</v>
      </c>
      <c r="Z263" s="411">
        <f t="shared" ref="Z263" si="691">Z262</f>
        <v>0</v>
      </c>
      <c r="AA263" s="411">
        <f t="shared" ref="AA263" si="692">AA262</f>
        <v>0</v>
      </c>
      <c r="AB263" s="411">
        <f t="shared" ref="AB263" si="693">AB262</f>
        <v>0</v>
      </c>
      <c r="AC263" s="411">
        <f t="shared" ref="AC263" si="694">AC262</f>
        <v>0</v>
      </c>
      <c r="AD263" s="411">
        <f t="shared" ref="AD263" si="695">AD262</f>
        <v>0</v>
      </c>
      <c r="AE263" s="411">
        <f t="shared" ref="AE263" si="696">AE262</f>
        <v>0</v>
      </c>
      <c r="AF263" s="411">
        <f t="shared" ref="AF263" si="697">AF262</f>
        <v>0</v>
      </c>
      <c r="AG263" s="411">
        <f t="shared" ref="AG263" si="698">AG262</f>
        <v>0</v>
      </c>
      <c r="AH263" s="411">
        <f t="shared" ref="AH263" si="699">AH262</f>
        <v>0</v>
      </c>
      <c r="AI263" s="411">
        <f t="shared" ref="AI263" si="700">AI262</f>
        <v>0</v>
      </c>
      <c r="AJ263" s="411">
        <f t="shared" ref="AJ263" si="701">AJ262</f>
        <v>0</v>
      </c>
      <c r="AK263" s="411">
        <f t="shared" ref="AK263" si="702">AK262</f>
        <v>0</v>
      </c>
      <c r="AL263" s="411">
        <f t="shared" ref="AL263" si="703">AL262</f>
        <v>0</v>
      </c>
      <c r="AM263" s="306"/>
    </row>
    <row r="264" spans="1:40" hidden="1" outlineLevel="1">
      <c r="B264" s="315"/>
      <c r="C264" s="305"/>
      <c r="D264" s="291"/>
      <c r="E264" s="291"/>
      <c r="F264" s="291"/>
      <c r="G264" s="291"/>
      <c r="H264" s="291"/>
      <c r="I264" s="291"/>
      <c r="J264" s="291"/>
      <c r="K264" s="291"/>
      <c r="L264" s="291"/>
      <c r="M264" s="291"/>
      <c r="N264" s="291"/>
      <c r="O264" s="291"/>
      <c r="P264" s="291"/>
      <c r="Q264" s="291"/>
      <c r="R264" s="291"/>
      <c r="S264" s="291"/>
      <c r="T264" s="291"/>
      <c r="U264" s="291"/>
      <c r="V264" s="291"/>
      <c r="W264" s="291"/>
      <c r="X264" s="291"/>
      <c r="Y264" s="412"/>
      <c r="Z264" s="412"/>
      <c r="AA264" s="412"/>
      <c r="AB264" s="412"/>
      <c r="AC264" s="412"/>
      <c r="AD264" s="412"/>
      <c r="AE264" s="412"/>
      <c r="AF264" s="412"/>
      <c r="AG264" s="412"/>
      <c r="AH264" s="412"/>
      <c r="AI264" s="412"/>
      <c r="AJ264" s="412"/>
      <c r="AK264" s="412"/>
      <c r="AL264" s="412"/>
      <c r="AM264" s="306"/>
    </row>
    <row r="265" spans="1:40" ht="15.75" hidden="1" outlineLevel="1">
      <c r="B265" s="288" t="s">
        <v>107</v>
      </c>
      <c r="C265" s="289"/>
      <c r="D265" s="290"/>
      <c r="E265" s="290"/>
      <c r="F265" s="290"/>
      <c r="G265" s="290"/>
      <c r="H265" s="290"/>
      <c r="I265" s="290"/>
      <c r="J265" s="290"/>
      <c r="K265" s="290"/>
      <c r="L265" s="290"/>
      <c r="M265" s="290"/>
      <c r="N265" s="290"/>
      <c r="O265" s="290"/>
      <c r="P265" s="289"/>
      <c r="Q265" s="289"/>
      <c r="R265" s="289"/>
      <c r="S265" s="289"/>
      <c r="T265" s="289"/>
      <c r="U265" s="289"/>
      <c r="V265" s="289"/>
      <c r="W265" s="289"/>
      <c r="X265" s="289"/>
      <c r="Y265" s="414"/>
      <c r="Z265" s="414"/>
      <c r="AA265" s="414"/>
      <c r="AB265" s="414"/>
      <c r="AC265" s="414"/>
      <c r="AD265" s="414"/>
      <c r="AE265" s="414"/>
      <c r="AF265" s="414"/>
      <c r="AG265" s="414"/>
      <c r="AH265" s="414"/>
      <c r="AI265" s="414"/>
      <c r="AJ265" s="414"/>
      <c r="AK265" s="414"/>
      <c r="AL265" s="414"/>
      <c r="AM265" s="292"/>
    </row>
    <row r="266" spans="1:40" hidden="1" outlineLevel="1">
      <c r="A266" s="520">
        <v>14</v>
      </c>
      <c r="B266" s="315" t="s">
        <v>108</v>
      </c>
      <c r="C266" s="291" t="s">
        <v>25</v>
      </c>
      <c r="D266" s="295"/>
      <c r="E266" s="295"/>
      <c r="F266" s="295"/>
      <c r="G266" s="295"/>
      <c r="H266" s="295"/>
      <c r="I266" s="295"/>
      <c r="J266" s="295"/>
      <c r="K266" s="295"/>
      <c r="L266" s="295"/>
      <c r="M266" s="295"/>
      <c r="N266" s="295">
        <v>12</v>
      </c>
      <c r="O266" s="295"/>
      <c r="P266" s="295"/>
      <c r="Q266" s="295"/>
      <c r="R266" s="295"/>
      <c r="S266" s="295"/>
      <c r="T266" s="295"/>
      <c r="U266" s="295"/>
      <c r="V266" s="295"/>
      <c r="W266" s="295"/>
      <c r="X266" s="295"/>
      <c r="Y266" s="410"/>
      <c r="Z266" s="410"/>
      <c r="AA266" s="410"/>
      <c r="AB266" s="410"/>
      <c r="AC266" s="410"/>
      <c r="AD266" s="410"/>
      <c r="AE266" s="410"/>
      <c r="AF266" s="410"/>
      <c r="AG266" s="410"/>
      <c r="AH266" s="410"/>
      <c r="AI266" s="410"/>
      <c r="AJ266" s="410"/>
      <c r="AK266" s="410"/>
      <c r="AL266" s="410"/>
      <c r="AM266" s="296">
        <f>SUM(Y266:AL266)</f>
        <v>0</v>
      </c>
    </row>
    <row r="267" spans="1:40" hidden="1" outlineLevel="1">
      <c r="B267" s="294" t="s">
        <v>289</v>
      </c>
      <c r="C267" s="291" t="s">
        <v>163</v>
      </c>
      <c r="D267" s="295"/>
      <c r="E267" s="295"/>
      <c r="F267" s="295"/>
      <c r="G267" s="295"/>
      <c r="H267" s="295"/>
      <c r="I267" s="295"/>
      <c r="J267" s="295"/>
      <c r="K267" s="295"/>
      <c r="L267" s="295"/>
      <c r="M267" s="295"/>
      <c r="N267" s="295">
        <f>N266</f>
        <v>12</v>
      </c>
      <c r="O267" s="295"/>
      <c r="P267" s="295"/>
      <c r="Q267" s="295"/>
      <c r="R267" s="295"/>
      <c r="S267" s="295"/>
      <c r="T267" s="295"/>
      <c r="U267" s="295"/>
      <c r="V267" s="295"/>
      <c r="W267" s="295"/>
      <c r="X267" s="295"/>
      <c r="Y267" s="411">
        <f>Y266</f>
        <v>0</v>
      </c>
      <c r="Z267" s="411">
        <f t="shared" ref="Z267" si="704">Z266</f>
        <v>0</v>
      </c>
      <c r="AA267" s="411">
        <f t="shared" ref="AA267" si="705">AA266</f>
        <v>0</v>
      </c>
      <c r="AB267" s="411">
        <f t="shared" ref="AB267" si="706">AB266</f>
        <v>0</v>
      </c>
      <c r="AC267" s="411">
        <f t="shared" ref="AC267" si="707">AC266</f>
        <v>0</v>
      </c>
      <c r="AD267" s="411">
        <f t="shared" ref="AD267" si="708">AD266</f>
        <v>0</v>
      </c>
      <c r="AE267" s="411">
        <f t="shared" ref="AE267" si="709">AE266</f>
        <v>0</v>
      </c>
      <c r="AF267" s="411">
        <f t="shared" ref="AF267" si="710">AF266</f>
        <v>0</v>
      </c>
      <c r="AG267" s="411">
        <f t="shared" ref="AG267" si="711">AG266</f>
        <v>0</v>
      </c>
      <c r="AH267" s="411">
        <f t="shared" ref="AH267" si="712">AH266</f>
        <v>0</v>
      </c>
      <c r="AI267" s="411">
        <f t="shared" ref="AI267" si="713">AI266</f>
        <v>0</v>
      </c>
      <c r="AJ267" s="411">
        <f t="shared" ref="AJ267" si="714">AJ266</f>
        <v>0</v>
      </c>
      <c r="AK267" s="411">
        <f t="shared" ref="AK267" si="715">AK266</f>
        <v>0</v>
      </c>
      <c r="AL267" s="411">
        <f t="shared" ref="AL267" si="716">AL266</f>
        <v>0</v>
      </c>
      <c r="AM267" s="297"/>
    </row>
    <row r="268" spans="1:40" hidden="1" outlineLevel="1">
      <c r="A268" s="521"/>
      <c r="B268" s="315"/>
      <c r="C268" s="305"/>
      <c r="D268" s="291"/>
      <c r="E268" s="291"/>
      <c r="F268" s="291"/>
      <c r="G268" s="291"/>
      <c r="H268" s="291"/>
      <c r="I268" s="291"/>
      <c r="J268" s="291"/>
      <c r="K268" s="291"/>
      <c r="L268" s="291"/>
      <c r="M268" s="291"/>
      <c r="N268" s="468"/>
      <c r="O268" s="291"/>
      <c r="P268" s="291"/>
      <c r="Q268" s="291"/>
      <c r="R268" s="291"/>
      <c r="S268" s="291"/>
      <c r="T268" s="291"/>
      <c r="U268" s="291"/>
      <c r="V268" s="291"/>
      <c r="W268" s="291"/>
      <c r="X268" s="291"/>
      <c r="Y268" s="412"/>
      <c r="Z268" s="412"/>
      <c r="AA268" s="412"/>
      <c r="AB268" s="412"/>
      <c r="AC268" s="412"/>
      <c r="AD268" s="412"/>
      <c r="AE268" s="412"/>
      <c r="AF268" s="412"/>
      <c r="AG268" s="412"/>
      <c r="AH268" s="412"/>
      <c r="AI268" s="412"/>
      <c r="AJ268" s="412"/>
      <c r="AK268" s="412"/>
      <c r="AL268" s="412"/>
      <c r="AM268" s="301"/>
      <c r="AN268" s="628"/>
    </row>
    <row r="269" spans="1:40" s="309" customFormat="1" ht="15.75" hidden="1" outlineLevel="1">
      <c r="A269" s="521"/>
      <c r="B269" s="288" t="s">
        <v>490</v>
      </c>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6"/>
      <c r="AF269" s="416"/>
      <c r="AG269" s="416"/>
      <c r="AH269" s="416"/>
      <c r="AI269" s="416"/>
      <c r="AJ269" s="416"/>
      <c r="AK269" s="416"/>
      <c r="AL269" s="416"/>
      <c r="AM269" s="515"/>
      <c r="AN269" s="629"/>
    </row>
    <row r="270" spans="1:40" hidden="1" outlineLevel="1">
      <c r="A270" s="520">
        <v>15</v>
      </c>
      <c r="B270" s="294" t="s">
        <v>495</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hidden="1" outlineLevel="1">
      <c r="B271" s="29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17">Z270</f>
        <v>0</v>
      </c>
      <c r="AA271" s="411">
        <f t="shared" si="717"/>
        <v>0</v>
      </c>
      <c r="AB271" s="411">
        <f t="shared" si="717"/>
        <v>0</v>
      </c>
      <c r="AC271" s="411">
        <f t="shared" si="717"/>
        <v>0</v>
      </c>
      <c r="AD271" s="411">
        <f t="shared" si="717"/>
        <v>0</v>
      </c>
      <c r="AE271" s="411">
        <f t="shared" si="717"/>
        <v>0</v>
      </c>
      <c r="AF271" s="411">
        <f t="shared" si="717"/>
        <v>0</v>
      </c>
      <c r="AG271" s="411">
        <f t="shared" si="717"/>
        <v>0</v>
      </c>
      <c r="AH271" s="411">
        <f t="shared" si="717"/>
        <v>0</v>
      </c>
      <c r="AI271" s="411">
        <f t="shared" si="717"/>
        <v>0</v>
      </c>
      <c r="AJ271" s="411">
        <f t="shared" si="717"/>
        <v>0</v>
      </c>
      <c r="AK271" s="411">
        <f t="shared" si="717"/>
        <v>0</v>
      </c>
      <c r="AL271" s="411">
        <f t="shared" si="717"/>
        <v>0</v>
      </c>
      <c r="AM271" s="297"/>
    </row>
    <row r="272" spans="1:40" hidden="1" outlineLevel="1">
      <c r="B272" s="315"/>
      <c r="C272" s="305"/>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2"/>
      <c r="AF272" s="412"/>
      <c r="AG272" s="412"/>
      <c r="AH272" s="412"/>
      <c r="AI272" s="412"/>
      <c r="AJ272" s="412"/>
      <c r="AK272" s="412"/>
      <c r="AL272" s="412"/>
      <c r="AM272" s="306"/>
    </row>
    <row r="273" spans="1:39" s="283" customFormat="1" hidden="1" outlineLevel="1">
      <c r="A273" s="520">
        <v>16</v>
      </c>
      <c r="B273" s="324" t="s">
        <v>491</v>
      </c>
      <c r="C273" s="291" t="s">
        <v>25</v>
      </c>
      <c r="D273" s="295"/>
      <c r="E273" s="295"/>
      <c r="F273" s="295"/>
      <c r="G273" s="295"/>
      <c r="H273" s="295"/>
      <c r="I273" s="295"/>
      <c r="J273" s="295"/>
      <c r="K273" s="295"/>
      <c r="L273" s="295"/>
      <c r="M273" s="295"/>
      <c r="N273" s="295">
        <v>0</v>
      </c>
      <c r="O273" s="295"/>
      <c r="P273" s="295"/>
      <c r="Q273" s="295"/>
      <c r="R273" s="295"/>
      <c r="S273" s="295"/>
      <c r="T273" s="295"/>
      <c r="U273" s="295"/>
      <c r="V273" s="295"/>
      <c r="W273" s="295"/>
      <c r="X273" s="295"/>
      <c r="Y273" s="410"/>
      <c r="Z273" s="410"/>
      <c r="AA273" s="410"/>
      <c r="AB273" s="410"/>
      <c r="AC273" s="410"/>
      <c r="AD273" s="410"/>
      <c r="AE273" s="410"/>
      <c r="AF273" s="410"/>
      <c r="AG273" s="410"/>
      <c r="AH273" s="410"/>
      <c r="AI273" s="410"/>
      <c r="AJ273" s="410"/>
      <c r="AK273" s="410"/>
      <c r="AL273" s="410"/>
      <c r="AM273" s="296">
        <f>SUM(Y273:AL273)</f>
        <v>0</v>
      </c>
    </row>
    <row r="274" spans="1:39" s="283" customFormat="1" hidden="1" outlineLevel="1">
      <c r="A274" s="520"/>
      <c r="B274" s="324" t="s">
        <v>289</v>
      </c>
      <c r="C274" s="291" t="s">
        <v>163</v>
      </c>
      <c r="D274" s="295"/>
      <c r="E274" s="295"/>
      <c r="F274" s="295"/>
      <c r="G274" s="295"/>
      <c r="H274" s="295"/>
      <c r="I274" s="295"/>
      <c r="J274" s="295"/>
      <c r="K274" s="295"/>
      <c r="L274" s="295"/>
      <c r="M274" s="295"/>
      <c r="N274" s="295">
        <f>N273</f>
        <v>0</v>
      </c>
      <c r="O274" s="295"/>
      <c r="P274" s="295"/>
      <c r="Q274" s="295"/>
      <c r="R274" s="295"/>
      <c r="S274" s="295"/>
      <c r="T274" s="295"/>
      <c r="U274" s="295"/>
      <c r="V274" s="295"/>
      <c r="W274" s="295"/>
      <c r="X274" s="295"/>
      <c r="Y274" s="411">
        <f>Y273</f>
        <v>0</v>
      </c>
      <c r="Z274" s="411">
        <f t="shared" ref="Z274:AL274" si="718">Z273</f>
        <v>0</v>
      </c>
      <c r="AA274" s="411">
        <f t="shared" si="718"/>
        <v>0</v>
      </c>
      <c r="AB274" s="411">
        <f t="shared" si="718"/>
        <v>0</v>
      </c>
      <c r="AC274" s="411">
        <f t="shared" si="718"/>
        <v>0</v>
      </c>
      <c r="AD274" s="411">
        <f t="shared" si="718"/>
        <v>0</v>
      </c>
      <c r="AE274" s="411">
        <f t="shared" si="718"/>
        <v>0</v>
      </c>
      <c r="AF274" s="411">
        <f t="shared" si="718"/>
        <v>0</v>
      </c>
      <c r="AG274" s="411">
        <f t="shared" si="718"/>
        <v>0</v>
      </c>
      <c r="AH274" s="411">
        <f t="shared" si="718"/>
        <v>0</v>
      </c>
      <c r="AI274" s="411">
        <f t="shared" si="718"/>
        <v>0</v>
      </c>
      <c r="AJ274" s="411">
        <f t="shared" si="718"/>
        <v>0</v>
      </c>
      <c r="AK274" s="411">
        <f t="shared" si="718"/>
        <v>0</v>
      </c>
      <c r="AL274" s="411">
        <f t="shared" si="718"/>
        <v>0</v>
      </c>
      <c r="AM274" s="297"/>
    </row>
    <row r="275" spans="1:39" s="283" customFormat="1" hidden="1" outlineLevel="1">
      <c r="A275" s="520"/>
      <c r="B275" s="324"/>
      <c r="C275" s="291"/>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412"/>
      <c r="Z275" s="412"/>
      <c r="AA275" s="412"/>
      <c r="AB275" s="412"/>
      <c r="AC275" s="412"/>
      <c r="AD275" s="412"/>
      <c r="AE275" s="416"/>
      <c r="AF275" s="416"/>
      <c r="AG275" s="416"/>
      <c r="AH275" s="416"/>
      <c r="AI275" s="416"/>
      <c r="AJ275" s="416"/>
      <c r="AK275" s="416"/>
      <c r="AL275" s="416"/>
      <c r="AM275" s="313"/>
    </row>
    <row r="276" spans="1:39" ht="15.75" hidden="1" outlineLevel="1">
      <c r="B276" s="517" t="s">
        <v>496</v>
      </c>
      <c r="C276" s="320"/>
      <c r="D276" s="290"/>
      <c r="E276" s="289"/>
      <c r="F276" s="289"/>
      <c r="G276" s="289"/>
      <c r="H276" s="289"/>
      <c r="I276" s="289"/>
      <c r="J276" s="289"/>
      <c r="K276" s="289"/>
      <c r="L276" s="289"/>
      <c r="M276" s="289"/>
      <c r="N276" s="290"/>
      <c r="O276" s="289"/>
      <c r="P276" s="289"/>
      <c r="Q276" s="289"/>
      <c r="R276" s="289"/>
      <c r="S276" s="289"/>
      <c r="T276" s="289"/>
      <c r="U276" s="289"/>
      <c r="V276" s="289"/>
      <c r="W276" s="289"/>
      <c r="X276" s="289"/>
      <c r="Y276" s="414"/>
      <c r="Z276" s="414"/>
      <c r="AA276" s="414"/>
      <c r="AB276" s="414"/>
      <c r="AC276" s="414"/>
      <c r="AD276" s="414"/>
      <c r="AE276" s="414"/>
      <c r="AF276" s="414"/>
      <c r="AG276" s="414"/>
      <c r="AH276" s="414"/>
      <c r="AI276" s="414"/>
      <c r="AJ276" s="414"/>
      <c r="AK276" s="414"/>
      <c r="AL276" s="414"/>
      <c r="AM276" s="292"/>
    </row>
    <row r="277" spans="1:39" hidden="1" outlineLevel="1">
      <c r="A277" s="520">
        <v>17</v>
      </c>
      <c r="B277" s="518" t="s">
        <v>112</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idden="1"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19">Z277</f>
        <v>0</v>
      </c>
      <c r="AA278" s="411">
        <f t="shared" si="719"/>
        <v>0</v>
      </c>
      <c r="AB278" s="411">
        <f t="shared" si="719"/>
        <v>0</v>
      </c>
      <c r="AC278" s="411">
        <f t="shared" si="719"/>
        <v>0</v>
      </c>
      <c r="AD278" s="411">
        <f t="shared" si="719"/>
        <v>0</v>
      </c>
      <c r="AE278" s="411">
        <f t="shared" si="719"/>
        <v>0</v>
      </c>
      <c r="AF278" s="411">
        <f t="shared" si="719"/>
        <v>0</v>
      </c>
      <c r="AG278" s="411">
        <f t="shared" si="719"/>
        <v>0</v>
      </c>
      <c r="AH278" s="411">
        <f t="shared" si="719"/>
        <v>0</v>
      </c>
      <c r="AI278" s="411">
        <f t="shared" si="719"/>
        <v>0</v>
      </c>
      <c r="AJ278" s="411">
        <f t="shared" si="719"/>
        <v>0</v>
      </c>
      <c r="AK278" s="411">
        <f t="shared" si="719"/>
        <v>0</v>
      </c>
      <c r="AL278" s="411">
        <f t="shared" si="719"/>
        <v>0</v>
      </c>
      <c r="AM278" s="306"/>
    </row>
    <row r="279" spans="1:39" hidden="1"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2"/>
      <c r="Z279" s="425"/>
      <c r="AA279" s="425"/>
      <c r="AB279" s="425"/>
      <c r="AC279" s="425"/>
      <c r="AD279" s="425"/>
      <c r="AE279" s="425"/>
      <c r="AF279" s="425"/>
      <c r="AG279" s="425"/>
      <c r="AH279" s="425"/>
      <c r="AI279" s="425"/>
      <c r="AJ279" s="425"/>
      <c r="AK279" s="425"/>
      <c r="AL279" s="425"/>
      <c r="AM279" s="306"/>
    </row>
    <row r="280" spans="1:39" hidden="1" outlineLevel="1">
      <c r="A280" s="520">
        <v>18</v>
      </c>
      <c r="B280" s="518"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20">Z280</f>
        <v>0</v>
      </c>
      <c r="AA281" s="411">
        <f t="shared" si="720"/>
        <v>0</v>
      </c>
      <c r="AB281" s="411">
        <f t="shared" si="720"/>
        <v>0</v>
      </c>
      <c r="AC281" s="411">
        <f t="shared" si="720"/>
        <v>0</v>
      </c>
      <c r="AD281" s="411">
        <f t="shared" si="720"/>
        <v>0</v>
      </c>
      <c r="AE281" s="411">
        <f t="shared" si="720"/>
        <v>0</v>
      </c>
      <c r="AF281" s="411">
        <f t="shared" si="720"/>
        <v>0</v>
      </c>
      <c r="AG281" s="411">
        <f t="shared" si="720"/>
        <v>0</v>
      </c>
      <c r="AH281" s="411">
        <f t="shared" si="720"/>
        <v>0</v>
      </c>
      <c r="AI281" s="411">
        <f t="shared" si="720"/>
        <v>0</v>
      </c>
      <c r="AJ281" s="411">
        <f t="shared" si="720"/>
        <v>0</v>
      </c>
      <c r="AK281" s="411">
        <f t="shared" si="720"/>
        <v>0</v>
      </c>
      <c r="AL281" s="411">
        <f t="shared" si="720"/>
        <v>0</v>
      </c>
      <c r="AM281" s="306"/>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3"/>
      <c r="Z282" s="424"/>
      <c r="AA282" s="424"/>
      <c r="AB282" s="424"/>
      <c r="AC282" s="424"/>
      <c r="AD282" s="424"/>
      <c r="AE282" s="424"/>
      <c r="AF282" s="424"/>
      <c r="AG282" s="424"/>
      <c r="AH282" s="424"/>
      <c r="AI282" s="424"/>
      <c r="AJ282" s="424"/>
      <c r="AK282" s="424"/>
      <c r="AL282" s="424"/>
      <c r="AM282" s="297"/>
    </row>
    <row r="283" spans="1:39" ht="30" outlineLevel="1">
      <c r="A283" s="520">
        <v>19</v>
      </c>
      <c r="B283" s="518" t="s">
        <v>720</v>
      </c>
      <c r="C283" s="291" t="s">
        <v>25</v>
      </c>
      <c r="D283" s="295">
        <v>820</v>
      </c>
      <c r="E283" s="295">
        <v>820</v>
      </c>
      <c r="F283" s="295">
        <v>820</v>
      </c>
      <c r="G283" s="295">
        <v>820</v>
      </c>
      <c r="H283" s="295">
        <v>820</v>
      </c>
      <c r="I283" s="295">
        <v>820</v>
      </c>
      <c r="J283" s="295">
        <v>820</v>
      </c>
      <c r="K283" s="295">
        <v>820</v>
      </c>
      <c r="L283" s="295">
        <v>820</v>
      </c>
      <c r="M283" s="295">
        <v>820</v>
      </c>
      <c r="N283" s="295">
        <v>12</v>
      </c>
      <c r="O283" s="295"/>
      <c r="P283" s="295"/>
      <c r="Q283" s="295"/>
      <c r="R283" s="295"/>
      <c r="S283" s="295"/>
      <c r="T283" s="295"/>
      <c r="U283" s="295"/>
      <c r="V283" s="295"/>
      <c r="W283" s="295"/>
      <c r="X283" s="295"/>
      <c r="Y283" s="426">
        <v>1</v>
      </c>
      <c r="Z283" s="410"/>
      <c r="AA283" s="410"/>
      <c r="AB283" s="410"/>
      <c r="AC283" s="410"/>
      <c r="AD283" s="410"/>
      <c r="AE283" s="410"/>
      <c r="AF283" s="415"/>
      <c r="AG283" s="415"/>
      <c r="AH283" s="415"/>
      <c r="AI283" s="415"/>
      <c r="AJ283" s="415"/>
      <c r="AK283" s="415"/>
      <c r="AL283" s="415"/>
      <c r="AM283" s="296">
        <f>SUM(Y283:AL283)</f>
        <v>1</v>
      </c>
    </row>
    <row r="284" spans="1:39" outlineLevel="1">
      <c r="B284" s="294" t="s">
        <v>289</v>
      </c>
      <c r="C284" s="291" t="s">
        <v>163</v>
      </c>
      <c r="D284" s="295">
        <v>0</v>
      </c>
      <c r="E284" s="295">
        <v>0</v>
      </c>
      <c r="F284" s="295">
        <v>0</v>
      </c>
      <c r="G284" s="295">
        <v>0</v>
      </c>
      <c r="H284" s="295">
        <v>0</v>
      </c>
      <c r="I284" s="295">
        <v>0</v>
      </c>
      <c r="J284" s="295">
        <v>0</v>
      </c>
      <c r="K284" s="295">
        <v>0</v>
      </c>
      <c r="L284" s="295">
        <v>0</v>
      </c>
      <c r="M284" s="295">
        <v>0</v>
      </c>
      <c r="N284" s="295">
        <f>N283</f>
        <v>12</v>
      </c>
      <c r="O284" s="295"/>
      <c r="P284" s="295"/>
      <c r="Q284" s="295"/>
      <c r="R284" s="295"/>
      <c r="S284" s="295"/>
      <c r="T284" s="295"/>
      <c r="U284" s="295"/>
      <c r="V284" s="295"/>
      <c r="W284" s="295"/>
      <c r="X284" s="295"/>
      <c r="Y284" s="411">
        <v>1</v>
      </c>
      <c r="Z284" s="411">
        <f t="shared" ref="Z284:AL284" si="721">Z283</f>
        <v>0</v>
      </c>
      <c r="AA284" s="411">
        <f t="shared" si="721"/>
        <v>0</v>
      </c>
      <c r="AB284" s="411">
        <f t="shared" si="721"/>
        <v>0</v>
      </c>
      <c r="AC284" s="411">
        <f t="shared" si="721"/>
        <v>0</v>
      </c>
      <c r="AD284" s="411">
        <f t="shared" si="721"/>
        <v>0</v>
      </c>
      <c r="AE284" s="411">
        <f t="shared" si="721"/>
        <v>0</v>
      </c>
      <c r="AF284" s="411">
        <f t="shared" si="721"/>
        <v>0</v>
      </c>
      <c r="AG284" s="411">
        <f t="shared" si="721"/>
        <v>0</v>
      </c>
      <c r="AH284" s="411">
        <f t="shared" si="721"/>
        <v>0</v>
      </c>
      <c r="AI284" s="411">
        <f t="shared" si="721"/>
        <v>0</v>
      </c>
      <c r="AJ284" s="411">
        <f t="shared" si="721"/>
        <v>0</v>
      </c>
      <c r="AK284" s="411">
        <f t="shared" si="721"/>
        <v>0</v>
      </c>
      <c r="AL284" s="411">
        <f t="shared" si="721"/>
        <v>0</v>
      </c>
      <c r="AM284" s="297"/>
    </row>
    <row r="285" spans="1:39" outlineLevel="1">
      <c r="B285" s="322"/>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idden="1" outlineLevel="1">
      <c r="A286" s="520">
        <v>20</v>
      </c>
      <c r="B286" s="518"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6"/>
      <c r="Z286" s="410"/>
      <c r="AA286" s="410"/>
      <c r="AB286" s="410"/>
      <c r="AC286" s="410"/>
      <c r="AD286" s="410"/>
      <c r="AE286" s="410"/>
      <c r="AF286" s="415"/>
      <c r="AG286" s="415"/>
      <c r="AH286" s="415"/>
      <c r="AI286" s="415"/>
      <c r="AJ286" s="415"/>
      <c r="AK286" s="415"/>
      <c r="AL286" s="415"/>
      <c r="AM286" s="296">
        <f>SUM(Y286:AL286)</f>
        <v>0</v>
      </c>
    </row>
    <row r="287" spans="1:39" hidden="1"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1">
        <f t="shared" ref="Y287:AL287" si="722">Y286</f>
        <v>0</v>
      </c>
      <c r="Z287" s="411">
        <f t="shared" si="722"/>
        <v>0</v>
      </c>
      <c r="AA287" s="411">
        <f t="shared" si="722"/>
        <v>0</v>
      </c>
      <c r="AB287" s="411">
        <f t="shared" si="722"/>
        <v>0</v>
      </c>
      <c r="AC287" s="411">
        <f t="shared" si="722"/>
        <v>0</v>
      </c>
      <c r="AD287" s="411">
        <f t="shared" si="722"/>
        <v>0</v>
      </c>
      <c r="AE287" s="411">
        <f t="shared" si="722"/>
        <v>0</v>
      </c>
      <c r="AF287" s="411">
        <f t="shared" si="722"/>
        <v>0</v>
      </c>
      <c r="AG287" s="411">
        <f t="shared" si="722"/>
        <v>0</v>
      </c>
      <c r="AH287" s="411">
        <f t="shared" si="722"/>
        <v>0</v>
      </c>
      <c r="AI287" s="411">
        <f t="shared" si="722"/>
        <v>0</v>
      </c>
      <c r="AJ287" s="411">
        <f t="shared" si="722"/>
        <v>0</v>
      </c>
      <c r="AK287" s="411">
        <f t="shared" si="722"/>
        <v>0</v>
      </c>
      <c r="AL287" s="411">
        <f t="shared" si="722"/>
        <v>0</v>
      </c>
      <c r="AM287" s="306"/>
    </row>
    <row r="288" spans="1:39" ht="15.75" hidden="1" outlineLevel="1">
      <c r="B288" s="323"/>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2"/>
      <c r="Z288" s="412"/>
      <c r="AA288" s="412"/>
      <c r="AB288" s="412"/>
      <c r="AC288" s="412"/>
      <c r="AD288" s="412"/>
      <c r="AE288" s="412"/>
      <c r="AF288" s="412"/>
      <c r="AG288" s="412"/>
      <c r="AH288" s="412"/>
      <c r="AI288" s="412"/>
      <c r="AJ288" s="412"/>
      <c r="AK288" s="412"/>
      <c r="AL288" s="412"/>
      <c r="AM288" s="306"/>
    </row>
    <row r="289" spans="1:39" ht="15.75" outlineLevel="1">
      <c r="B289" s="516" t="s">
        <v>503</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22"/>
      <c r="Z289" s="425"/>
      <c r="AA289" s="425"/>
      <c r="AB289" s="425"/>
      <c r="AC289" s="425"/>
      <c r="AD289" s="425"/>
      <c r="AE289" s="425"/>
      <c r="AF289" s="425"/>
      <c r="AG289" s="425"/>
      <c r="AH289" s="425"/>
      <c r="AI289" s="425"/>
      <c r="AJ289" s="425"/>
      <c r="AK289" s="425"/>
      <c r="AL289" s="425"/>
      <c r="AM289" s="306"/>
    </row>
    <row r="290" spans="1:39" ht="15.75" outlineLevel="1">
      <c r="B290" s="288" t="s">
        <v>499</v>
      </c>
      <c r="C290" s="291"/>
      <c r="D290" s="291"/>
      <c r="E290" s="291"/>
      <c r="F290" s="291"/>
      <c r="G290" s="291"/>
      <c r="H290" s="291"/>
      <c r="I290" s="291"/>
      <c r="J290" s="291"/>
      <c r="K290" s="775"/>
      <c r="L290" s="774"/>
      <c r="M290" s="775"/>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outlineLevel="1">
      <c r="A291" s="520">
        <v>21</v>
      </c>
      <c r="B291" s="518" t="s">
        <v>113</v>
      </c>
      <c r="C291" s="291" t="s">
        <v>25</v>
      </c>
      <c r="D291" s="295">
        <v>5654091</v>
      </c>
      <c r="E291" s="295">
        <v>5654091</v>
      </c>
      <c r="F291" s="295">
        <v>5654091</v>
      </c>
      <c r="G291" s="295">
        <v>5654091</v>
      </c>
      <c r="H291" s="295">
        <v>5654091</v>
      </c>
      <c r="I291" s="295">
        <v>5654091</v>
      </c>
      <c r="J291" s="295">
        <v>5654091</v>
      </c>
      <c r="K291" s="295">
        <v>5653430</v>
      </c>
      <c r="L291" s="295">
        <v>5653430</v>
      </c>
      <c r="M291" s="295">
        <v>5633629</v>
      </c>
      <c r="N291" s="291"/>
      <c r="O291" s="295">
        <v>366</v>
      </c>
      <c r="P291" s="295">
        <v>366</v>
      </c>
      <c r="Q291" s="295">
        <v>366</v>
      </c>
      <c r="R291" s="295">
        <v>366</v>
      </c>
      <c r="S291" s="295">
        <v>366</v>
      </c>
      <c r="T291" s="295">
        <v>366</v>
      </c>
      <c r="U291" s="295">
        <v>366</v>
      </c>
      <c r="V291" s="295">
        <v>366</v>
      </c>
      <c r="W291" s="295">
        <v>366</v>
      </c>
      <c r="X291" s="295">
        <v>365</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514682</v>
      </c>
      <c r="E292" s="295">
        <v>514682</v>
      </c>
      <c r="F292" s="295">
        <v>514682</v>
      </c>
      <c r="G292" s="295">
        <v>514682</v>
      </c>
      <c r="H292" s="295">
        <v>514682</v>
      </c>
      <c r="I292" s="295">
        <v>514682</v>
      </c>
      <c r="J292" s="295">
        <v>514682</v>
      </c>
      <c r="K292" s="295">
        <v>514641</v>
      </c>
      <c r="L292" s="295">
        <v>514641</v>
      </c>
      <c r="M292" s="295">
        <v>515382</v>
      </c>
      <c r="N292" s="291"/>
      <c r="O292" s="295">
        <v>33</v>
      </c>
      <c r="P292" s="295">
        <v>33</v>
      </c>
      <c r="Q292" s="295">
        <v>33</v>
      </c>
      <c r="R292" s="295">
        <v>33</v>
      </c>
      <c r="S292" s="295">
        <v>33</v>
      </c>
      <c r="T292" s="295">
        <v>33</v>
      </c>
      <c r="U292" s="295">
        <v>33</v>
      </c>
      <c r="V292" s="295">
        <v>33</v>
      </c>
      <c r="W292" s="295">
        <v>33</v>
      </c>
      <c r="X292" s="295">
        <v>33</v>
      </c>
      <c r="Y292" s="411">
        <v>1</v>
      </c>
      <c r="Z292" s="411">
        <f t="shared" ref="Z292:AL292" si="723">Z291</f>
        <v>0</v>
      </c>
      <c r="AA292" s="411">
        <f t="shared" si="723"/>
        <v>0</v>
      </c>
      <c r="AB292" s="411">
        <f t="shared" si="723"/>
        <v>0</v>
      </c>
      <c r="AC292" s="411">
        <f t="shared" si="723"/>
        <v>0</v>
      </c>
      <c r="AD292" s="411">
        <f t="shared" si="723"/>
        <v>0</v>
      </c>
      <c r="AE292" s="411">
        <f t="shared" si="723"/>
        <v>0</v>
      </c>
      <c r="AF292" s="411">
        <f t="shared" si="723"/>
        <v>0</v>
      </c>
      <c r="AG292" s="411">
        <f t="shared" si="723"/>
        <v>0</v>
      </c>
      <c r="AH292" s="411">
        <f t="shared" si="723"/>
        <v>0</v>
      </c>
      <c r="AI292" s="411">
        <f t="shared" si="723"/>
        <v>0</v>
      </c>
      <c r="AJ292" s="411">
        <f t="shared" si="723"/>
        <v>0</v>
      </c>
      <c r="AK292" s="411">
        <f t="shared" si="723"/>
        <v>0</v>
      </c>
      <c r="AL292" s="411">
        <f t="shared" si="723"/>
        <v>0</v>
      </c>
      <c r="AM292" s="306"/>
    </row>
    <row r="293" spans="1:39" outlineLevel="1">
      <c r="B293" s="294"/>
      <c r="C293" s="291"/>
      <c r="D293" s="291"/>
      <c r="E293" s="291"/>
      <c r="F293" s="291"/>
      <c r="G293" s="291"/>
      <c r="H293" s="291"/>
      <c r="I293" s="291"/>
      <c r="J293" s="291"/>
      <c r="K293" s="291"/>
      <c r="L293" s="291"/>
      <c r="M293" s="291"/>
      <c r="N293" s="775"/>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0">
        <v>22</v>
      </c>
      <c r="B294" s="518" t="s">
        <v>114</v>
      </c>
      <c r="C294" s="291" t="s">
        <v>25</v>
      </c>
      <c r="D294" s="295">
        <v>1580253</v>
      </c>
      <c r="E294" s="295">
        <v>1580253</v>
      </c>
      <c r="F294" s="295">
        <v>1580253</v>
      </c>
      <c r="G294" s="295">
        <v>1580253</v>
      </c>
      <c r="H294" s="295">
        <v>1580253</v>
      </c>
      <c r="I294" s="295">
        <v>1580253</v>
      </c>
      <c r="J294" s="295">
        <v>1580253</v>
      </c>
      <c r="K294" s="295">
        <v>1580253</v>
      </c>
      <c r="L294" s="295">
        <v>1580253</v>
      </c>
      <c r="M294" s="295">
        <v>1580253</v>
      </c>
      <c r="N294" s="291"/>
      <c r="O294" s="295">
        <v>472</v>
      </c>
      <c r="P294" s="295">
        <v>472</v>
      </c>
      <c r="Q294" s="295">
        <v>472</v>
      </c>
      <c r="R294" s="295">
        <v>472</v>
      </c>
      <c r="S294" s="295">
        <v>472</v>
      </c>
      <c r="T294" s="295">
        <v>472</v>
      </c>
      <c r="U294" s="295">
        <v>472</v>
      </c>
      <c r="V294" s="295">
        <v>472</v>
      </c>
      <c r="W294" s="295">
        <v>472</v>
      </c>
      <c r="X294" s="295">
        <v>472</v>
      </c>
      <c r="Y294" s="410">
        <v>1</v>
      </c>
      <c r="Z294" s="410"/>
      <c r="AA294" s="410"/>
      <c r="AB294" s="410"/>
      <c r="AC294" s="410"/>
      <c r="AD294" s="410"/>
      <c r="AE294" s="410"/>
      <c r="AF294" s="410"/>
      <c r="AG294" s="410"/>
      <c r="AH294" s="410"/>
      <c r="AI294" s="410"/>
      <c r="AJ294" s="410"/>
      <c r="AK294" s="410"/>
      <c r="AL294" s="410"/>
      <c r="AM294" s="296">
        <f>SUM(Y294:AL294)</f>
        <v>1</v>
      </c>
    </row>
    <row r="295" spans="1:39" outlineLevel="1">
      <c r="B295" s="294" t="s">
        <v>289</v>
      </c>
      <c r="C295" s="291" t="s">
        <v>163</v>
      </c>
      <c r="D295" s="295">
        <v>9727</v>
      </c>
      <c r="E295" s="295">
        <v>9727</v>
      </c>
      <c r="F295" s="295">
        <v>9727</v>
      </c>
      <c r="G295" s="295">
        <v>9727</v>
      </c>
      <c r="H295" s="295">
        <v>9727</v>
      </c>
      <c r="I295" s="295">
        <v>9727</v>
      </c>
      <c r="J295" s="295">
        <v>9727</v>
      </c>
      <c r="K295" s="295">
        <v>9727</v>
      </c>
      <c r="L295" s="295">
        <v>9727</v>
      </c>
      <c r="M295" s="295">
        <v>9727</v>
      </c>
      <c r="N295" s="291"/>
      <c r="O295" s="295">
        <v>3</v>
      </c>
      <c r="P295" s="295">
        <v>3</v>
      </c>
      <c r="Q295" s="295">
        <v>3</v>
      </c>
      <c r="R295" s="295">
        <v>3</v>
      </c>
      <c r="S295" s="295">
        <v>3</v>
      </c>
      <c r="T295" s="295">
        <v>3</v>
      </c>
      <c r="U295" s="295">
        <v>3</v>
      </c>
      <c r="V295" s="295">
        <v>3</v>
      </c>
      <c r="W295" s="295">
        <v>3</v>
      </c>
      <c r="X295" s="295">
        <v>3</v>
      </c>
      <c r="Y295" s="411">
        <v>1</v>
      </c>
      <c r="Z295" s="411">
        <f t="shared" ref="Z295" si="724">Z294</f>
        <v>0</v>
      </c>
      <c r="AA295" s="411">
        <f t="shared" ref="AA295" si="725">AA294</f>
        <v>0</v>
      </c>
      <c r="AB295" s="411">
        <f t="shared" ref="AB295" si="726">AB294</f>
        <v>0</v>
      </c>
      <c r="AC295" s="411">
        <f t="shared" ref="AC295" si="727">AC294</f>
        <v>0</v>
      </c>
      <c r="AD295" s="411">
        <f t="shared" ref="AD295" si="728">AD294</f>
        <v>0</v>
      </c>
      <c r="AE295" s="411">
        <f t="shared" ref="AE295" si="729">AE294</f>
        <v>0</v>
      </c>
      <c r="AF295" s="411">
        <f t="shared" ref="AF295" si="730">AF294</f>
        <v>0</v>
      </c>
      <c r="AG295" s="411">
        <f t="shared" ref="AG295" si="731">AG294</f>
        <v>0</v>
      </c>
      <c r="AH295" s="411">
        <f t="shared" ref="AH295" si="732">AH294</f>
        <v>0</v>
      </c>
      <c r="AI295" s="411">
        <f t="shared" ref="AI295" si="733">AI294</f>
        <v>0</v>
      </c>
      <c r="AJ295" s="411">
        <f t="shared" ref="AJ295" si="734">AJ294</f>
        <v>0</v>
      </c>
      <c r="AK295" s="411">
        <f t="shared" ref="AK295" si="735">AK294</f>
        <v>0</v>
      </c>
      <c r="AL295" s="411">
        <f t="shared" ref="AL295" si="736">AL294</f>
        <v>0</v>
      </c>
      <c r="AM295" s="306"/>
    </row>
    <row r="296" spans="1:39" outlineLevel="1">
      <c r="B296" s="294"/>
      <c r="C296" s="291"/>
      <c r="D296" s="291"/>
      <c r="E296" s="291"/>
      <c r="F296" s="291"/>
      <c r="G296" s="291"/>
      <c r="H296" s="291"/>
      <c r="I296" s="291"/>
      <c r="J296" s="291"/>
      <c r="K296" s="775"/>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0">
        <v>23</v>
      </c>
      <c r="B297" s="518" t="s">
        <v>115</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37">Z297</f>
        <v>0</v>
      </c>
      <c r="AA298" s="411">
        <f t="shared" ref="AA298" si="738">AA297</f>
        <v>0</v>
      </c>
      <c r="AB298" s="411">
        <f t="shared" ref="AB298" si="739">AB297</f>
        <v>0</v>
      </c>
      <c r="AC298" s="411">
        <f t="shared" ref="AC298" si="740">AC297</f>
        <v>0</v>
      </c>
      <c r="AD298" s="411">
        <f t="shared" ref="AD298" si="741">AD297</f>
        <v>0</v>
      </c>
      <c r="AE298" s="411">
        <f t="shared" ref="AE298" si="742">AE297</f>
        <v>0</v>
      </c>
      <c r="AF298" s="411">
        <f t="shared" ref="AF298" si="743">AF297</f>
        <v>0</v>
      </c>
      <c r="AG298" s="411">
        <f t="shared" ref="AG298" si="744">AG297</f>
        <v>0</v>
      </c>
      <c r="AH298" s="411">
        <f t="shared" ref="AH298" si="745">AH297</f>
        <v>0</v>
      </c>
      <c r="AI298" s="411">
        <f t="shared" ref="AI298" si="746">AI297</f>
        <v>0</v>
      </c>
      <c r="AJ298" s="411">
        <f t="shared" ref="AJ298" si="747">AJ297</f>
        <v>0</v>
      </c>
      <c r="AK298" s="411">
        <f t="shared" ref="AK298" si="748">AK297</f>
        <v>0</v>
      </c>
      <c r="AL298" s="411">
        <f t="shared" ref="AL298" si="749">AL297</f>
        <v>0</v>
      </c>
      <c r="AM298" s="306"/>
    </row>
    <row r="299" spans="1:39" outlineLevel="1">
      <c r="B299" s="322"/>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2"/>
      <c r="Z299" s="425"/>
      <c r="AA299" s="425"/>
      <c r="AB299" s="425"/>
      <c r="AC299" s="425"/>
      <c r="AD299" s="425"/>
      <c r="AE299" s="425"/>
      <c r="AF299" s="425"/>
      <c r="AG299" s="425"/>
      <c r="AH299" s="425"/>
      <c r="AI299" s="425"/>
      <c r="AJ299" s="425"/>
      <c r="AK299" s="425"/>
      <c r="AL299" s="425"/>
      <c r="AM299" s="306"/>
    </row>
    <row r="300" spans="1:39" ht="30" outlineLevel="1">
      <c r="A300" s="520">
        <v>24</v>
      </c>
      <c r="B300" s="518" t="s">
        <v>116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outlineLevel="1">
      <c r="B301" s="294" t="s">
        <v>289</v>
      </c>
      <c r="C301" s="340" t="s">
        <v>775</v>
      </c>
      <c r="D301" s="295">
        <v>2561</v>
      </c>
      <c r="E301" s="295">
        <f>D301+($H301-$D301)/4</f>
        <v>2466</v>
      </c>
      <c r="F301" s="295">
        <f>E301+($H301-$D301)/4</f>
        <v>2371</v>
      </c>
      <c r="G301" s="295">
        <f>F301+($H301-$D301)/4</f>
        <v>2276</v>
      </c>
      <c r="H301" s="295">
        <v>2181</v>
      </c>
      <c r="I301" s="295"/>
      <c r="J301" s="295"/>
      <c r="K301" s="295"/>
      <c r="L301" s="295"/>
      <c r="M301" s="295"/>
      <c r="N301" s="291"/>
      <c r="O301" s="295"/>
      <c r="P301" s="295"/>
      <c r="Q301" s="295"/>
      <c r="R301" s="295"/>
      <c r="S301" s="295"/>
      <c r="T301" s="295"/>
      <c r="U301" s="295"/>
      <c r="V301" s="295"/>
      <c r="W301" s="295"/>
      <c r="X301" s="295"/>
      <c r="Y301" s="411">
        <f>Y300</f>
        <v>0</v>
      </c>
      <c r="Z301" s="411">
        <f t="shared" ref="Z301" si="750">Z300</f>
        <v>0</v>
      </c>
      <c r="AA301" s="411">
        <f t="shared" ref="AA301" si="751">AA300</f>
        <v>0</v>
      </c>
      <c r="AB301" s="411">
        <f t="shared" ref="AB301" si="752">AB300</f>
        <v>0</v>
      </c>
      <c r="AC301" s="411">
        <f t="shared" ref="AC301" si="753">AC300</f>
        <v>0</v>
      </c>
      <c r="AD301" s="411">
        <f t="shared" ref="AD301" si="754">AD300</f>
        <v>0</v>
      </c>
      <c r="AE301" s="411">
        <f t="shared" ref="AE301" si="755">AE300</f>
        <v>0</v>
      </c>
      <c r="AF301" s="411">
        <f t="shared" ref="AF301" si="756">AF300</f>
        <v>0</v>
      </c>
      <c r="AG301" s="411">
        <f t="shared" ref="AG301" si="757">AG300</f>
        <v>0</v>
      </c>
      <c r="AH301" s="411">
        <f t="shared" ref="AH301" si="758">AH300</f>
        <v>0</v>
      </c>
      <c r="AI301" s="411">
        <f t="shared" ref="AI301" si="759">AI300</f>
        <v>0</v>
      </c>
      <c r="AJ301" s="411">
        <f t="shared" ref="AJ301" si="760">AJ300</f>
        <v>0</v>
      </c>
      <c r="AK301" s="411">
        <f t="shared" ref="AK301" si="761">AK300</f>
        <v>0</v>
      </c>
      <c r="AL301" s="411">
        <f t="shared" ref="AL301" si="762">AL300</f>
        <v>0</v>
      </c>
      <c r="AM301" s="306"/>
    </row>
    <row r="302" spans="1:39" outlineLevel="1">
      <c r="B302" s="294"/>
      <c r="C302" s="291"/>
      <c r="D302" s="291"/>
      <c r="E302" s="291"/>
      <c r="F302" s="291"/>
      <c r="G302" s="291"/>
      <c r="H302" s="291"/>
      <c r="I302" s="291"/>
      <c r="J302" s="291"/>
      <c r="K302" s="291"/>
      <c r="L302" s="291"/>
      <c r="M302" s="291"/>
      <c r="N302" s="291"/>
      <c r="O302" s="291"/>
      <c r="P302" s="291"/>
      <c r="Q302" s="291"/>
      <c r="R302" s="291"/>
      <c r="S302" s="291"/>
      <c r="T302" s="291"/>
      <c r="U302" s="291"/>
      <c r="V302" s="291"/>
      <c r="W302" s="291"/>
      <c r="X302" s="291"/>
      <c r="Y302" s="412"/>
      <c r="Z302" s="425"/>
      <c r="AA302" s="425"/>
      <c r="AB302" s="425"/>
      <c r="AC302" s="425"/>
      <c r="AD302" s="425"/>
      <c r="AE302" s="425"/>
      <c r="AF302" s="425"/>
      <c r="AG302" s="425"/>
      <c r="AH302" s="425"/>
      <c r="AI302" s="425"/>
      <c r="AJ302" s="425"/>
      <c r="AK302" s="425"/>
      <c r="AL302" s="425"/>
      <c r="AM302" s="306"/>
    </row>
    <row r="303" spans="1:39" ht="15.75" outlineLevel="1">
      <c r="B303" s="288" t="s">
        <v>500</v>
      </c>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0">
        <v>25</v>
      </c>
      <c r="B304" s="518" t="s">
        <v>117</v>
      </c>
      <c r="C304" s="291" t="s">
        <v>25</v>
      </c>
      <c r="D304" s="295">
        <v>13143</v>
      </c>
      <c r="E304" s="295">
        <v>13143</v>
      </c>
      <c r="F304" s="295">
        <v>13143</v>
      </c>
      <c r="G304" s="295">
        <v>13143</v>
      </c>
      <c r="H304" s="295">
        <v>13143</v>
      </c>
      <c r="I304" s="295">
        <v>13143</v>
      </c>
      <c r="J304" s="295">
        <v>13143</v>
      </c>
      <c r="K304" s="295">
        <v>13143</v>
      </c>
      <c r="L304" s="295">
        <v>13143</v>
      </c>
      <c r="M304" s="295">
        <v>13143</v>
      </c>
      <c r="N304" s="295">
        <v>12</v>
      </c>
      <c r="O304" s="295">
        <v>2</v>
      </c>
      <c r="P304" s="295">
        <v>2</v>
      </c>
      <c r="Q304" s="295">
        <v>2</v>
      </c>
      <c r="R304" s="295">
        <v>2</v>
      </c>
      <c r="S304" s="295">
        <v>2</v>
      </c>
      <c r="T304" s="295">
        <v>2</v>
      </c>
      <c r="U304" s="295">
        <v>2</v>
      </c>
      <c r="V304" s="295">
        <v>2</v>
      </c>
      <c r="W304" s="295">
        <v>2</v>
      </c>
      <c r="X304" s="295">
        <v>2</v>
      </c>
      <c r="Y304" s="426"/>
      <c r="Z304" s="410">
        <v>0</v>
      </c>
      <c r="AA304" s="410">
        <v>1</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v>13143</v>
      </c>
      <c r="E305" s="295">
        <v>13143</v>
      </c>
      <c r="F305" s="295">
        <v>13143</v>
      </c>
      <c r="G305" s="295">
        <v>13143</v>
      </c>
      <c r="H305" s="295">
        <v>13143</v>
      </c>
      <c r="I305" s="295">
        <v>13143</v>
      </c>
      <c r="J305" s="295">
        <v>13143</v>
      </c>
      <c r="K305" s="295">
        <v>13143</v>
      </c>
      <c r="L305" s="295">
        <v>13143</v>
      </c>
      <c r="M305" s="295">
        <v>13143</v>
      </c>
      <c r="N305" s="295">
        <f>N304</f>
        <v>12</v>
      </c>
      <c r="O305" s="295">
        <v>2</v>
      </c>
      <c r="P305" s="295">
        <v>2</v>
      </c>
      <c r="Q305" s="295">
        <v>2</v>
      </c>
      <c r="R305" s="295">
        <v>2</v>
      </c>
      <c r="S305" s="295">
        <v>2</v>
      </c>
      <c r="T305" s="295">
        <v>2</v>
      </c>
      <c r="U305" s="295">
        <v>2</v>
      </c>
      <c r="V305" s="295">
        <v>2</v>
      </c>
      <c r="W305" s="295">
        <v>2</v>
      </c>
      <c r="X305" s="295">
        <v>2</v>
      </c>
      <c r="Y305" s="411">
        <v>0</v>
      </c>
      <c r="Z305" s="411">
        <v>0</v>
      </c>
      <c r="AA305" s="411">
        <v>1</v>
      </c>
      <c r="AB305" s="411">
        <f t="shared" ref="AB305" si="763">AB304</f>
        <v>0</v>
      </c>
      <c r="AC305" s="411">
        <f t="shared" ref="AC305" si="764">AC304</f>
        <v>0</v>
      </c>
      <c r="AD305" s="411">
        <f t="shared" ref="AD305" si="765">AD304</f>
        <v>0</v>
      </c>
      <c r="AE305" s="411">
        <f t="shared" ref="AE305" si="766">AE304</f>
        <v>0</v>
      </c>
      <c r="AF305" s="411">
        <f t="shared" ref="AF305" si="767">AF304</f>
        <v>0</v>
      </c>
      <c r="AG305" s="411">
        <f t="shared" ref="AG305" si="768">AG304</f>
        <v>0</v>
      </c>
      <c r="AH305" s="411">
        <f t="shared" ref="AH305" si="769">AH304</f>
        <v>0</v>
      </c>
      <c r="AI305" s="411">
        <f t="shared" ref="AI305" si="770">AI304</f>
        <v>0</v>
      </c>
      <c r="AJ305" s="411">
        <f t="shared" ref="AJ305" si="771">AJ304</f>
        <v>0</v>
      </c>
      <c r="AK305" s="411">
        <f t="shared" ref="AK305" si="772">AK304</f>
        <v>0</v>
      </c>
      <c r="AL305" s="411">
        <f t="shared" ref="AL305" si="773">AL304</f>
        <v>0</v>
      </c>
      <c r="AM305" s="306"/>
    </row>
    <row r="306" spans="1:39" outlineLevel="1">
      <c r="B306" s="294"/>
      <c r="C306" s="291"/>
      <c r="D306" s="774"/>
      <c r="E306" s="291"/>
      <c r="F306" s="291"/>
      <c r="G306" s="291"/>
      <c r="H306" s="291"/>
      <c r="I306" s="775"/>
      <c r="J306" s="291"/>
      <c r="K306" s="291"/>
      <c r="L306" s="775"/>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outlineLevel="1">
      <c r="A307" s="520">
        <v>26</v>
      </c>
      <c r="B307" s="518" t="s">
        <v>118</v>
      </c>
      <c r="C307" s="291" t="s">
        <v>25</v>
      </c>
      <c r="D307" s="295">
        <v>4382289</v>
      </c>
      <c r="E307" s="295">
        <v>4258689</v>
      </c>
      <c r="F307" s="295">
        <v>4258689</v>
      </c>
      <c r="G307" s="295">
        <v>4258689</v>
      </c>
      <c r="H307" s="295">
        <v>4258689</v>
      </c>
      <c r="I307" s="295">
        <v>4254220</v>
      </c>
      <c r="J307" s="295">
        <v>4254220</v>
      </c>
      <c r="K307" s="295">
        <v>4254220</v>
      </c>
      <c r="L307" s="295">
        <v>4183399</v>
      </c>
      <c r="M307" s="295">
        <v>4183399</v>
      </c>
      <c r="N307" s="295">
        <v>12</v>
      </c>
      <c r="O307" s="295">
        <v>774</v>
      </c>
      <c r="P307" s="295">
        <v>750</v>
      </c>
      <c r="Q307" s="295">
        <v>750</v>
      </c>
      <c r="R307" s="295">
        <v>750</v>
      </c>
      <c r="S307" s="295">
        <v>750</v>
      </c>
      <c r="T307" s="295">
        <v>749</v>
      </c>
      <c r="U307" s="295">
        <v>749</v>
      </c>
      <c r="V307" s="295">
        <v>749</v>
      </c>
      <c r="W307" s="295">
        <v>746</v>
      </c>
      <c r="X307" s="295">
        <v>746</v>
      </c>
      <c r="Y307" s="426">
        <v>4.4261500152005719E-3</v>
      </c>
      <c r="Z307" s="410">
        <v>0.28624162451696622</v>
      </c>
      <c r="AA307" s="410">
        <v>0.75752879301758769</v>
      </c>
      <c r="AB307" s="410"/>
      <c r="AC307" s="410"/>
      <c r="AD307" s="410"/>
      <c r="AE307" s="410"/>
      <c r="AF307" s="410"/>
      <c r="AG307" s="415"/>
      <c r="AH307" s="415"/>
      <c r="AI307" s="415"/>
      <c r="AJ307" s="415"/>
      <c r="AK307" s="415"/>
      <c r="AL307" s="415"/>
      <c r="AM307" s="296">
        <f>SUM(Y307:AL307)</f>
        <v>1.0481965675497544</v>
      </c>
    </row>
    <row r="308" spans="1:39" outlineLevel="1">
      <c r="B308" s="294" t="s">
        <v>782</v>
      </c>
      <c r="C308" s="291" t="s">
        <v>163</v>
      </c>
      <c r="D308" s="295">
        <v>4132808</v>
      </c>
      <c r="E308" s="295">
        <v>4256408</v>
      </c>
      <c r="F308" s="295">
        <v>4589075</v>
      </c>
      <c r="G308" s="295">
        <v>4589075</v>
      </c>
      <c r="H308" s="295">
        <v>4589075</v>
      </c>
      <c r="I308" s="295">
        <v>4587029</v>
      </c>
      <c r="J308" s="295">
        <v>4587029</v>
      </c>
      <c r="K308" s="295">
        <v>4587029</v>
      </c>
      <c r="L308" s="295">
        <v>4586583</v>
      </c>
      <c r="M308" s="295">
        <v>4586583</v>
      </c>
      <c r="N308" s="295">
        <v>12</v>
      </c>
      <c r="O308" s="295">
        <v>826</v>
      </c>
      <c r="P308" s="295">
        <v>851</v>
      </c>
      <c r="Q308" s="295">
        <v>985</v>
      </c>
      <c r="R308" s="295">
        <v>985</v>
      </c>
      <c r="S308" s="295">
        <v>985</v>
      </c>
      <c r="T308" s="295">
        <v>985</v>
      </c>
      <c r="U308" s="295">
        <v>985</v>
      </c>
      <c r="V308" s="295">
        <v>985</v>
      </c>
      <c r="W308" s="295">
        <v>985</v>
      </c>
      <c r="X308" s="295">
        <v>985</v>
      </c>
      <c r="Y308" s="426"/>
      <c r="Z308" s="410">
        <v>0.13482897688628206</v>
      </c>
      <c r="AA308" s="410">
        <v>0.95083297119901755</v>
      </c>
      <c r="AB308" s="410"/>
      <c r="AC308" s="410"/>
      <c r="AD308" s="410"/>
      <c r="AE308" s="410"/>
      <c r="AF308" s="410"/>
      <c r="AG308" s="415"/>
      <c r="AH308" s="415"/>
      <c r="AI308" s="415"/>
      <c r="AJ308" s="415"/>
      <c r="AK308" s="415"/>
      <c r="AL308" s="415"/>
      <c r="AM308" s="296"/>
    </row>
    <row r="309" spans="1:39" outlineLevel="1">
      <c r="B309" s="294" t="s">
        <v>783</v>
      </c>
      <c r="C309" s="340" t="s">
        <v>775</v>
      </c>
      <c r="D309" s="295">
        <v>66507</v>
      </c>
      <c r="E309" s="295">
        <f>D309+($H309-$D309)/4</f>
        <v>66424.75</v>
      </c>
      <c r="F309" s="295">
        <f>E309+($H309-$D309)/4</f>
        <v>66342.5</v>
      </c>
      <c r="G309" s="295">
        <f>F309+($H309-$D309)/4</f>
        <v>66260.25</v>
      </c>
      <c r="H309" s="295">
        <v>66178</v>
      </c>
      <c r="I309" s="295"/>
      <c r="J309" s="295"/>
      <c r="K309" s="295"/>
      <c r="L309" s="295"/>
      <c r="M309" s="295"/>
      <c r="N309" s="295">
        <f>N307</f>
        <v>12</v>
      </c>
      <c r="O309" s="295">
        <f>(O308+O307)/(D308+D307)*D309</f>
        <v>12.496768973976456</v>
      </c>
      <c r="P309" s="295">
        <f>(P308+P307)/(E308+E307)*E309</f>
        <v>12.48911489205584</v>
      </c>
      <c r="Q309" s="295">
        <f>(Q308+Q307)/(F308+F307)*F309</f>
        <v>13.009415429706308</v>
      </c>
      <c r="R309" s="295">
        <f>(R308+R307)/(G308+G307)*G309</f>
        <v>12.993286637166181</v>
      </c>
      <c r="S309" s="295">
        <f>(S308+S307)/(H308+H307)*H309</f>
        <v>12.977157844626054</v>
      </c>
      <c r="T309" s="295"/>
      <c r="U309" s="295"/>
      <c r="V309" s="295"/>
      <c r="W309" s="295"/>
      <c r="X309" s="295"/>
      <c r="Y309" s="411">
        <f>Y308</f>
        <v>0</v>
      </c>
      <c r="Z309" s="411">
        <f>Z308</f>
        <v>0.13482897688628206</v>
      </c>
      <c r="AA309" s="411">
        <f>AA308</f>
        <v>0.95083297119901755</v>
      </c>
      <c r="AB309" s="411">
        <f t="shared" ref="AB309" si="774">AB307</f>
        <v>0</v>
      </c>
      <c r="AC309" s="411">
        <f t="shared" ref="AC309" si="775">AC307</f>
        <v>0</v>
      </c>
      <c r="AD309" s="411">
        <f t="shared" ref="AD309" si="776">AD307</f>
        <v>0</v>
      </c>
      <c r="AE309" s="411">
        <f t="shared" ref="AE309" si="777">AE307</f>
        <v>0</v>
      </c>
      <c r="AF309" s="411">
        <f t="shared" ref="AF309" si="778">AF307</f>
        <v>0</v>
      </c>
      <c r="AG309" s="411">
        <f t="shared" ref="AG309" si="779">AG307</f>
        <v>0</v>
      </c>
      <c r="AH309" s="411">
        <f t="shared" ref="AH309" si="780">AH307</f>
        <v>0</v>
      </c>
      <c r="AI309" s="411">
        <f t="shared" ref="AI309" si="781">AI307</f>
        <v>0</v>
      </c>
      <c r="AJ309" s="411">
        <f t="shared" ref="AJ309" si="782">AJ307</f>
        <v>0</v>
      </c>
      <c r="AK309" s="411">
        <f t="shared" ref="AK309" si="783">AK307</f>
        <v>0</v>
      </c>
      <c r="AL309" s="411">
        <f t="shared" ref="AL309" si="784">AL307</f>
        <v>0</v>
      </c>
      <c r="AM309" s="306"/>
    </row>
    <row r="310" spans="1:39" outlineLevel="1">
      <c r="B310" s="294"/>
      <c r="C310" s="291"/>
      <c r="D310" s="787"/>
      <c r="E310" s="787"/>
      <c r="F310" s="787"/>
      <c r="G310" s="787"/>
      <c r="H310" s="787"/>
      <c r="I310" s="787"/>
      <c r="J310" s="787"/>
      <c r="K310" s="787"/>
      <c r="L310" s="787"/>
      <c r="M310" s="787"/>
      <c r="N310" s="291"/>
      <c r="O310" s="291"/>
      <c r="P310" s="291"/>
      <c r="Q310" s="291"/>
      <c r="R310" s="291"/>
      <c r="S310" s="291"/>
      <c r="T310" s="291"/>
      <c r="U310" s="291"/>
      <c r="V310" s="291"/>
      <c r="W310" s="291"/>
      <c r="X310" s="291"/>
      <c r="Y310" s="412"/>
      <c r="Z310" s="425"/>
      <c r="AA310" s="425"/>
      <c r="AB310" s="425"/>
      <c r="AC310" s="425"/>
      <c r="AD310" s="425"/>
      <c r="AE310" s="425"/>
      <c r="AF310" s="425"/>
      <c r="AG310" s="425"/>
      <c r="AH310" s="425"/>
      <c r="AI310" s="425"/>
      <c r="AJ310" s="425"/>
      <c r="AK310" s="425"/>
      <c r="AL310" s="425"/>
      <c r="AM310" s="306"/>
    </row>
    <row r="311" spans="1:39" ht="30" outlineLevel="1">
      <c r="A311" s="520">
        <v>27</v>
      </c>
      <c r="B311" s="518" t="s">
        <v>119</v>
      </c>
      <c r="C311" s="291" t="s">
        <v>25</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26"/>
      <c r="Z311" s="410"/>
      <c r="AA311" s="410"/>
      <c r="AB311" s="410"/>
      <c r="AC311" s="410"/>
      <c r="AD311" s="410"/>
      <c r="AE311" s="410"/>
      <c r="AF311" s="410"/>
      <c r="AG311" s="415"/>
      <c r="AH311" s="415"/>
      <c r="AI311" s="415"/>
      <c r="AJ311" s="415"/>
      <c r="AK311" s="415"/>
      <c r="AL311" s="415"/>
      <c r="AM311" s="296">
        <f>SUM(Y311:AL311)</f>
        <v>0</v>
      </c>
    </row>
    <row r="312" spans="1:39" outlineLevel="1">
      <c r="B312" s="294" t="s">
        <v>289</v>
      </c>
      <c r="C312" s="291" t="s">
        <v>163</v>
      </c>
      <c r="D312" s="295"/>
      <c r="E312" s="295"/>
      <c r="F312" s="295"/>
      <c r="G312" s="295"/>
      <c r="H312" s="295"/>
      <c r="I312" s="295"/>
      <c r="J312" s="295"/>
      <c r="K312" s="295"/>
      <c r="L312" s="295"/>
      <c r="M312" s="295"/>
      <c r="N312" s="295">
        <f>N311</f>
        <v>12</v>
      </c>
      <c r="O312" s="295"/>
      <c r="P312" s="295"/>
      <c r="Q312" s="295"/>
      <c r="R312" s="295"/>
      <c r="S312" s="295"/>
      <c r="T312" s="295"/>
      <c r="U312" s="295"/>
      <c r="V312" s="295"/>
      <c r="W312" s="295"/>
      <c r="X312" s="295"/>
      <c r="Y312" s="411">
        <f>Y311</f>
        <v>0</v>
      </c>
      <c r="Z312" s="411">
        <f t="shared" ref="Z312" si="785">Z311</f>
        <v>0</v>
      </c>
      <c r="AA312" s="411">
        <f t="shared" ref="AA312" si="786">AA311</f>
        <v>0</v>
      </c>
      <c r="AB312" s="411">
        <f t="shared" ref="AB312" si="787">AB311</f>
        <v>0</v>
      </c>
      <c r="AC312" s="411">
        <f t="shared" ref="AC312" si="788">AC311</f>
        <v>0</v>
      </c>
      <c r="AD312" s="411">
        <f t="shared" ref="AD312" si="789">AD311</f>
        <v>0</v>
      </c>
      <c r="AE312" s="411">
        <f t="shared" ref="AE312" si="790">AE311</f>
        <v>0</v>
      </c>
      <c r="AF312" s="411">
        <f t="shared" ref="AF312" si="791">AF311</f>
        <v>0</v>
      </c>
      <c r="AG312" s="411">
        <f t="shared" ref="AG312" si="792">AG311</f>
        <v>0</v>
      </c>
      <c r="AH312" s="411">
        <f t="shared" ref="AH312" si="793">AH311</f>
        <v>0</v>
      </c>
      <c r="AI312" s="411">
        <f t="shared" ref="AI312" si="794">AI311</f>
        <v>0</v>
      </c>
      <c r="AJ312" s="411">
        <f t="shared" ref="AJ312" si="795">AJ311</f>
        <v>0</v>
      </c>
      <c r="AK312" s="411">
        <f t="shared" ref="AK312" si="796">AK311</f>
        <v>0</v>
      </c>
      <c r="AL312" s="411">
        <f t="shared" ref="AL312" si="797">AL311</f>
        <v>0</v>
      </c>
      <c r="AM312" s="306"/>
    </row>
    <row r="313" spans="1:39" outlineLevel="1">
      <c r="B313" s="294"/>
      <c r="C313" s="291"/>
      <c r="D313" s="291"/>
      <c r="E313" s="291"/>
      <c r="F313" s="291"/>
      <c r="G313" s="291"/>
      <c r="H313" s="291"/>
      <c r="I313" s="291"/>
      <c r="J313" s="291"/>
      <c r="K313" s="291"/>
      <c r="L313" s="291"/>
      <c r="M313" s="291"/>
      <c r="N313" s="291"/>
      <c r="O313" s="291"/>
      <c r="P313" s="291"/>
      <c r="Q313" s="291"/>
      <c r="R313" s="291"/>
      <c r="S313" s="291"/>
      <c r="T313" s="291"/>
      <c r="U313" s="291"/>
      <c r="V313" s="291"/>
      <c r="W313" s="291"/>
      <c r="X313" s="291"/>
      <c r="Y313" s="412"/>
      <c r="Z313" s="425"/>
      <c r="AA313" s="425"/>
      <c r="AB313" s="425"/>
      <c r="AC313" s="425"/>
      <c r="AD313" s="425"/>
      <c r="AE313" s="425"/>
      <c r="AF313" s="425"/>
      <c r="AG313" s="425"/>
      <c r="AH313" s="425"/>
      <c r="AI313" s="425"/>
      <c r="AJ313" s="425"/>
      <c r="AK313" s="425"/>
      <c r="AL313" s="425"/>
      <c r="AM313" s="306"/>
    </row>
    <row r="314" spans="1:39" ht="30" outlineLevel="1">
      <c r="A314" s="520">
        <v>28</v>
      </c>
      <c r="B314" s="518" t="s">
        <v>120</v>
      </c>
      <c r="C314" s="291" t="s">
        <v>25</v>
      </c>
      <c r="D314" s="295">
        <v>24692</v>
      </c>
      <c r="E314" s="295">
        <v>24692</v>
      </c>
      <c r="F314" s="295">
        <v>24692</v>
      </c>
      <c r="G314" s="295">
        <v>24692</v>
      </c>
      <c r="H314" s="295">
        <v>24692</v>
      </c>
      <c r="I314" s="295">
        <v>24692</v>
      </c>
      <c r="J314" s="295">
        <v>24692</v>
      </c>
      <c r="K314" s="295">
        <v>24692</v>
      </c>
      <c r="L314" s="295">
        <v>24692</v>
      </c>
      <c r="M314" s="295">
        <v>24692</v>
      </c>
      <c r="N314" s="295">
        <v>12</v>
      </c>
      <c r="O314" s="295">
        <v>14</v>
      </c>
      <c r="P314" s="295">
        <v>14</v>
      </c>
      <c r="Q314" s="295">
        <v>14</v>
      </c>
      <c r="R314" s="295">
        <v>14</v>
      </c>
      <c r="S314" s="295">
        <v>14</v>
      </c>
      <c r="T314" s="295">
        <v>14</v>
      </c>
      <c r="U314" s="295">
        <v>14</v>
      </c>
      <c r="V314" s="295">
        <v>14</v>
      </c>
      <c r="W314" s="295">
        <v>14</v>
      </c>
      <c r="X314" s="295">
        <v>14</v>
      </c>
      <c r="Y314" s="426"/>
      <c r="Z314" s="410">
        <v>0</v>
      </c>
      <c r="AA314" s="410">
        <v>1</v>
      </c>
      <c r="AB314" s="410"/>
      <c r="AC314" s="410"/>
      <c r="AD314" s="410"/>
      <c r="AE314" s="410"/>
      <c r="AF314" s="410"/>
      <c r="AG314" s="415"/>
      <c r="AH314" s="415"/>
      <c r="AI314" s="415"/>
      <c r="AJ314" s="415"/>
      <c r="AK314" s="415"/>
      <c r="AL314" s="415"/>
      <c r="AM314" s="296">
        <f>SUM(Y314:AL314)</f>
        <v>1</v>
      </c>
    </row>
    <row r="315" spans="1:39" outlineLevel="1">
      <c r="B315" s="294" t="s">
        <v>289</v>
      </c>
      <c r="C315" s="291" t="s">
        <v>163</v>
      </c>
      <c r="D315" s="295">
        <v>247814</v>
      </c>
      <c r="E315" s="295">
        <v>247814</v>
      </c>
      <c r="F315" s="295">
        <v>247814</v>
      </c>
      <c r="G315" s="295">
        <v>247814</v>
      </c>
      <c r="H315" s="295">
        <v>247814</v>
      </c>
      <c r="I315" s="295">
        <v>247814</v>
      </c>
      <c r="J315" s="295">
        <v>247814</v>
      </c>
      <c r="K315" s="295">
        <v>247814</v>
      </c>
      <c r="L315" s="295">
        <v>247814</v>
      </c>
      <c r="M315" s="295">
        <v>247814</v>
      </c>
      <c r="N315" s="295">
        <f>N314</f>
        <v>12</v>
      </c>
      <c r="O315" s="295">
        <v>61</v>
      </c>
      <c r="P315" s="295">
        <v>61</v>
      </c>
      <c r="Q315" s="295">
        <v>61</v>
      </c>
      <c r="R315" s="295">
        <v>61</v>
      </c>
      <c r="S315" s="295">
        <v>61</v>
      </c>
      <c r="T315" s="295">
        <v>61</v>
      </c>
      <c r="U315" s="295">
        <v>61</v>
      </c>
      <c r="V315" s="295">
        <v>61</v>
      </c>
      <c r="W315" s="295">
        <v>61</v>
      </c>
      <c r="X315" s="295">
        <v>61</v>
      </c>
      <c r="Y315" s="411">
        <v>0</v>
      </c>
      <c r="Z315" s="411">
        <v>1</v>
      </c>
      <c r="AA315" s="411">
        <v>0</v>
      </c>
      <c r="AB315" s="411">
        <f t="shared" ref="AB315" si="798">AB314</f>
        <v>0</v>
      </c>
      <c r="AC315" s="411">
        <f t="shared" ref="AC315" si="799">AC314</f>
        <v>0</v>
      </c>
      <c r="AD315" s="411">
        <f t="shared" ref="AD315" si="800">AD314</f>
        <v>0</v>
      </c>
      <c r="AE315" s="411">
        <f t="shared" ref="AE315" si="801">AE314</f>
        <v>0</v>
      </c>
      <c r="AF315" s="411">
        <f t="shared" ref="AF315" si="802">AF314</f>
        <v>0</v>
      </c>
      <c r="AG315" s="411">
        <f t="shared" ref="AG315" si="803">AG314</f>
        <v>0</v>
      </c>
      <c r="AH315" s="411">
        <f t="shared" ref="AH315" si="804">AH314</f>
        <v>0</v>
      </c>
      <c r="AI315" s="411">
        <f t="shared" ref="AI315" si="805">AI314</f>
        <v>0</v>
      </c>
      <c r="AJ315" s="411">
        <f t="shared" ref="AJ315" si="806">AJ314</f>
        <v>0</v>
      </c>
      <c r="AK315" s="411">
        <f t="shared" ref="AK315" si="807">AK314</f>
        <v>0</v>
      </c>
      <c r="AL315" s="411">
        <f t="shared" ref="AL315" si="808">AL314</f>
        <v>0</v>
      </c>
      <c r="AM315" s="306"/>
    </row>
    <row r="316" spans="1:39" outlineLevel="1">
      <c r="B316" s="294"/>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0">
        <v>29</v>
      </c>
      <c r="B317" s="518" t="s">
        <v>121</v>
      </c>
      <c r="C317" s="291" t="s">
        <v>25</v>
      </c>
      <c r="D317" s="295"/>
      <c r="E317" s="295"/>
      <c r="F317" s="295"/>
      <c r="G317" s="295"/>
      <c r="H317" s="295"/>
      <c r="I317" s="295"/>
      <c r="J317" s="295"/>
      <c r="K317" s="295"/>
      <c r="L317" s="295"/>
      <c r="M317" s="295"/>
      <c r="N317" s="295">
        <v>3</v>
      </c>
      <c r="O317" s="295"/>
      <c r="P317" s="295"/>
      <c r="Q317" s="295"/>
      <c r="R317" s="295"/>
      <c r="S317" s="295"/>
      <c r="T317" s="295"/>
      <c r="U317" s="295"/>
      <c r="V317" s="295"/>
      <c r="W317" s="295"/>
      <c r="X317" s="295"/>
      <c r="Y317" s="426"/>
      <c r="Z317" s="410"/>
      <c r="AA317" s="410"/>
      <c r="AB317" s="410"/>
      <c r="AC317" s="410"/>
      <c r="AD317" s="410"/>
      <c r="AE317" s="410"/>
      <c r="AF317" s="410"/>
      <c r="AG317" s="415"/>
      <c r="AH317" s="415"/>
      <c r="AI317" s="415"/>
      <c r="AJ317" s="415"/>
      <c r="AK317" s="415"/>
      <c r="AL317" s="415"/>
      <c r="AM317" s="296">
        <f>SUM(Y317:AL317)</f>
        <v>0</v>
      </c>
    </row>
    <row r="318" spans="1:39" outlineLevel="1">
      <c r="B318" s="294" t="s">
        <v>289</v>
      </c>
      <c r="C318" s="291" t="s">
        <v>163</v>
      </c>
      <c r="D318" s="295"/>
      <c r="E318" s="295"/>
      <c r="F318" s="295"/>
      <c r="G318" s="295"/>
      <c r="H318" s="295"/>
      <c r="I318" s="295"/>
      <c r="J318" s="295"/>
      <c r="K318" s="295"/>
      <c r="L318" s="295"/>
      <c r="M318" s="295"/>
      <c r="N318" s="295">
        <f>N317</f>
        <v>3</v>
      </c>
      <c r="O318" s="295"/>
      <c r="P318" s="295"/>
      <c r="Q318" s="295"/>
      <c r="R318" s="295"/>
      <c r="S318" s="295"/>
      <c r="T318" s="295"/>
      <c r="U318" s="295"/>
      <c r="V318" s="295"/>
      <c r="W318" s="295"/>
      <c r="X318" s="295"/>
      <c r="Y318" s="411">
        <f>Y317</f>
        <v>0</v>
      </c>
      <c r="Z318" s="411">
        <f t="shared" ref="Z318" si="809">Z317</f>
        <v>0</v>
      </c>
      <c r="AA318" s="411">
        <f t="shared" ref="AA318" si="810">AA317</f>
        <v>0</v>
      </c>
      <c r="AB318" s="411">
        <f t="shared" ref="AB318" si="811">AB317</f>
        <v>0</v>
      </c>
      <c r="AC318" s="411">
        <f t="shared" ref="AC318" si="812">AC317</f>
        <v>0</v>
      </c>
      <c r="AD318" s="411">
        <f t="shared" ref="AD318" si="813">AD317</f>
        <v>0</v>
      </c>
      <c r="AE318" s="411">
        <f t="shared" ref="AE318" si="814">AE317</f>
        <v>0</v>
      </c>
      <c r="AF318" s="411">
        <f t="shared" ref="AF318" si="815">AF317</f>
        <v>0</v>
      </c>
      <c r="AG318" s="411">
        <f t="shared" ref="AG318" si="816">AG317</f>
        <v>0</v>
      </c>
      <c r="AH318" s="411">
        <f t="shared" ref="AH318" si="817">AH317</f>
        <v>0</v>
      </c>
      <c r="AI318" s="411">
        <f t="shared" ref="AI318" si="818">AI317</f>
        <v>0</v>
      </c>
      <c r="AJ318" s="411">
        <f t="shared" ref="AJ318" si="819">AJ317</f>
        <v>0</v>
      </c>
      <c r="AK318" s="411">
        <f t="shared" ref="AK318" si="820">AK317</f>
        <v>0</v>
      </c>
      <c r="AL318" s="411">
        <f t="shared" ref="AL318" si="821">AL317</f>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30" outlineLevel="1">
      <c r="A320" s="520">
        <v>30</v>
      </c>
      <c r="B320" s="518" t="s">
        <v>122</v>
      </c>
      <c r="C320" s="291" t="s">
        <v>25</v>
      </c>
      <c r="D320" s="295">
        <v>0</v>
      </c>
      <c r="E320" s="295">
        <v>0</v>
      </c>
      <c r="F320" s="295">
        <v>0</v>
      </c>
      <c r="G320" s="295">
        <v>0</v>
      </c>
      <c r="H320" s="295">
        <v>0</v>
      </c>
      <c r="I320" s="295">
        <v>0</v>
      </c>
      <c r="J320" s="295">
        <v>0</v>
      </c>
      <c r="K320" s="295">
        <v>0</v>
      </c>
      <c r="L320" s="295">
        <v>0</v>
      </c>
      <c r="M320" s="295">
        <v>0</v>
      </c>
      <c r="N320" s="295">
        <v>12</v>
      </c>
      <c r="O320" s="295">
        <v>0</v>
      </c>
      <c r="P320" s="295">
        <v>0</v>
      </c>
      <c r="Q320" s="295">
        <v>0</v>
      </c>
      <c r="R320" s="295">
        <v>0</v>
      </c>
      <c r="S320" s="295">
        <v>0</v>
      </c>
      <c r="T320" s="295">
        <v>0</v>
      </c>
      <c r="U320" s="295">
        <v>0</v>
      </c>
      <c r="V320" s="295">
        <v>0</v>
      </c>
      <c r="W320" s="295">
        <v>0</v>
      </c>
      <c r="X320" s="295">
        <v>0</v>
      </c>
      <c r="Y320" s="426"/>
      <c r="Z320" s="410">
        <v>0</v>
      </c>
      <c r="AA320" s="410">
        <v>1</v>
      </c>
      <c r="AB320" s="410"/>
      <c r="AC320" s="410"/>
      <c r="AD320" s="410"/>
      <c r="AE320" s="410"/>
      <c r="AF320" s="410"/>
      <c r="AG320" s="415"/>
      <c r="AH320" s="415"/>
      <c r="AI320" s="415"/>
      <c r="AJ320" s="415"/>
      <c r="AK320" s="415"/>
      <c r="AL320" s="415"/>
      <c r="AM320" s="296">
        <f>SUM(Y320:AL320)</f>
        <v>1</v>
      </c>
    </row>
    <row r="321" spans="1:39" outlineLevel="1">
      <c r="B321" s="294" t="s">
        <v>289</v>
      </c>
      <c r="C321" s="291" t="s">
        <v>163</v>
      </c>
      <c r="D321" s="295">
        <v>2903805</v>
      </c>
      <c r="E321" s="295">
        <v>2903805</v>
      </c>
      <c r="F321" s="295">
        <v>2903805</v>
      </c>
      <c r="G321" s="295">
        <v>2903805</v>
      </c>
      <c r="H321" s="295">
        <v>2903805</v>
      </c>
      <c r="I321" s="295">
        <v>2903805</v>
      </c>
      <c r="J321" s="295">
        <v>2903805</v>
      </c>
      <c r="K321" s="295">
        <v>2903805</v>
      </c>
      <c r="L321" s="295">
        <v>2903805</v>
      </c>
      <c r="M321" s="295">
        <v>2903805</v>
      </c>
      <c r="N321" s="295">
        <f>N320</f>
        <v>12</v>
      </c>
      <c r="O321" s="295">
        <v>384</v>
      </c>
      <c r="P321" s="295">
        <v>384</v>
      </c>
      <c r="Q321" s="295">
        <v>384</v>
      </c>
      <c r="R321" s="295">
        <v>384</v>
      </c>
      <c r="S321" s="295">
        <v>384</v>
      </c>
      <c r="T321" s="295">
        <v>384</v>
      </c>
      <c r="U321" s="295">
        <v>384</v>
      </c>
      <c r="V321" s="295">
        <v>384</v>
      </c>
      <c r="W321" s="295">
        <v>384</v>
      </c>
      <c r="X321" s="295">
        <v>384</v>
      </c>
      <c r="Y321" s="411">
        <v>0</v>
      </c>
      <c r="Z321" s="411">
        <v>0</v>
      </c>
      <c r="AA321" s="411">
        <v>1</v>
      </c>
      <c r="AB321" s="411">
        <f t="shared" ref="AB321" si="822">AB320</f>
        <v>0</v>
      </c>
      <c r="AC321" s="411">
        <f t="shared" ref="AC321" si="823">AC320</f>
        <v>0</v>
      </c>
      <c r="AD321" s="411">
        <f t="shared" ref="AD321" si="824">AD320</f>
        <v>0</v>
      </c>
      <c r="AE321" s="411">
        <f t="shared" ref="AE321" si="825">AE320</f>
        <v>0</v>
      </c>
      <c r="AF321" s="411">
        <f t="shared" ref="AF321" si="826">AF320</f>
        <v>0</v>
      </c>
      <c r="AG321" s="411">
        <f t="shared" ref="AG321" si="827">AG320</f>
        <v>0</v>
      </c>
      <c r="AH321" s="411">
        <f t="shared" ref="AH321" si="828">AH320</f>
        <v>0</v>
      </c>
      <c r="AI321" s="411">
        <f t="shared" ref="AI321" si="829">AI320</f>
        <v>0</v>
      </c>
      <c r="AJ321" s="411">
        <f t="shared" ref="AJ321" si="830">AJ320</f>
        <v>0</v>
      </c>
      <c r="AK321" s="411">
        <f t="shared" ref="AK321" si="831">AK320</f>
        <v>0</v>
      </c>
      <c r="AL321" s="411">
        <f t="shared" ref="AL321" si="832">AL320</f>
        <v>0</v>
      </c>
      <c r="AM321" s="306"/>
    </row>
    <row r="322" spans="1:39" outlineLevel="1">
      <c r="B322" s="294"/>
      <c r="C322" s="291"/>
      <c r="D322" s="291"/>
      <c r="E322" s="291"/>
      <c r="F322" s="291"/>
      <c r="G322" s="291"/>
      <c r="H322" s="291"/>
      <c r="I322" s="291"/>
      <c r="J322" s="291"/>
      <c r="K322" s="291"/>
      <c r="L322" s="291"/>
      <c r="M322" s="291"/>
      <c r="N322" s="291"/>
      <c r="O322" s="291"/>
      <c r="P322" s="291"/>
      <c r="Q322" s="291"/>
      <c r="R322" s="291"/>
      <c r="S322" s="291"/>
      <c r="T322" s="291"/>
      <c r="U322" s="291"/>
      <c r="V322" s="291"/>
      <c r="W322" s="291"/>
      <c r="X322" s="291"/>
      <c r="Y322" s="412"/>
      <c r="Z322" s="425"/>
      <c r="AA322" s="425"/>
      <c r="AB322" s="425"/>
      <c r="AC322" s="425"/>
      <c r="AD322" s="425"/>
      <c r="AE322" s="425"/>
      <c r="AF322" s="425"/>
      <c r="AG322" s="425"/>
      <c r="AH322" s="425"/>
      <c r="AI322" s="425"/>
      <c r="AJ322" s="425"/>
      <c r="AK322" s="425"/>
      <c r="AL322" s="425"/>
      <c r="AM322" s="306"/>
    </row>
    <row r="323" spans="1:39" ht="30" outlineLevel="1">
      <c r="A323" s="520">
        <v>31</v>
      </c>
      <c r="B323" s="518" t="s">
        <v>123</v>
      </c>
      <c r="C323" s="291" t="s">
        <v>25</v>
      </c>
      <c r="D323" s="295"/>
      <c r="E323" s="295"/>
      <c r="F323" s="295"/>
      <c r="G323" s="295"/>
      <c r="H323" s="295"/>
      <c r="I323" s="295"/>
      <c r="J323" s="295"/>
      <c r="K323" s="295"/>
      <c r="L323" s="295"/>
      <c r="M323" s="295"/>
      <c r="N323" s="295">
        <v>12</v>
      </c>
      <c r="O323" s="295"/>
      <c r="P323" s="295"/>
      <c r="Q323" s="295"/>
      <c r="R323" s="295"/>
      <c r="S323" s="295"/>
      <c r="T323" s="295"/>
      <c r="U323" s="295"/>
      <c r="V323" s="295"/>
      <c r="W323" s="295"/>
      <c r="X323" s="295"/>
      <c r="Y323" s="426"/>
      <c r="Z323" s="410"/>
      <c r="AA323" s="410"/>
      <c r="AB323" s="410"/>
      <c r="AC323" s="410"/>
      <c r="AD323" s="410"/>
      <c r="AE323" s="410"/>
      <c r="AF323" s="410"/>
      <c r="AG323" s="415"/>
      <c r="AH323" s="415"/>
      <c r="AI323" s="415"/>
      <c r="AJ323" s="415"/>
      <c r="AK323" s="415"/>
      <c r="AL323" s="415"/>
      <c r="AM323" s="296">
        <f>SUM(Y323:AL323)</f>
        <v>0</v>
      </c>
    </row>
    <row r="324" spans="1:39" outlineLevel="1">
      <c r="B324" s="294" t="s">
        <v>289</v>
      </c>
      <c r="C324" s="291" t="s">
        <v>163</v>
      </c>
      <c r="D324" s="295"/>
      <c r="E324" s="295"/>
      <c r="F324" s="295"/>
      <c r="G324" s="295"/>
      <c r="H324" s="295"/>
      <c r="I324" s="295"/>
      <c r="J324" s="295"/>
      <c r="K324" s="295"/>
      <c r="L324" s="295"/>
      <c r="M324" s="295"/>
      <c r="N324" s="295">
        <f>N323</f>
        <v>12</v>
      </c>
      <c r="O324" s="295"/>
      <c r="P324" s="295"/>
      <c r="Q324" s="295"/>
      <c r="R324" s="295"/>
      <c r="S324" s="295"/>
      <c r="T324" s="295"/>
      <c r="U324" s="295"/>
      <c r="V324" s="295"/>
      <c r="W324" s="295"/>
      <c r="X324" s="295"/>
      <c r="Y324" s="411">
        <f>Y323</f>
        <v>0</v>
      </c>
      <c r="Z324" s="411">
        <f t="shared" ref="Z324" si="833">Z323</f>
        <v>0</v>
      </c>
      <c r="AA324" s="411">
        <f t="shared" ref="AA324" si="834">AA323</f>
        <v>0</v>
      </c>
      <c r="AB324" s="411">
        <f t="shared" ref="AB324" si="835">AB323</f>
        <v>0</v>
      </c>
      <c r="AC324" s="411">
        <f t="shared" ref="AC324" si="836">AC323</f>
        <v>0</v>
      </c>
      <c r="AD324" s="411">
        <f t="shared" ref="AD324" si="837">AD323</f>
        <v>0</v>
      </c>
      <c r="AE324" s="411">
        <f t="shared" ref="AE324" si="838">AE323</f>
        <v>0</v>
      </c>
      <c r="AF324" s="411">
        <f t="shared" ref="AF324" si="839">AF323</f>
        <v>0</v>
      </c>
      <c r="AG324" s="411">
        <f t="shared" ref="AG324" si="840">AG323</f>
        <v>0</v>
      </c>
      <c r="AH324" s="411">
        <f t="shared" ref="AH324" si="841">AH323</f>
        <v>0</v>
      </c>
      <c r="AI324" s="411">
        <f t="shared" ref="AI324" si="842">AI323</f>
        <v>0</v>
      </c>
      <c r="AJ324" s="411">
        <f t="shared" ref="AJ324" si="843">AJ323</f>
        <v>0</v>
      </c>
      <c r="AK324" s="411">
        <f t="shared" ref="AK324" si="844">AK323</f>
        <v>0</v>
      </c>
      <c r="AL324" s="411">
        <f t="shared" ref="AL324" si="845">AL323</f>
        <v>0</v>
      </c>
      <c r="AM324" s="306"/>
    </row>
    <row r="325" spans="1:39" outlineLevel="1">
      <c r="B325" s="518"/>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30" outlineLevel="1">
      <c r="A326" s="520">
        <v>32</v>
      </c>
      <c r="B326" s="518" t="s">
        <v>124</v>
      </c>
      <c r="C326" s="291" t="s">
        <v>25</v>
      </c>
      <c r="D326" s="295">
        <v>0</v>
      </c>
      <c r="E326" s="295">
        <v>0</v>
      </c>
      <c r="F326" s="295">
        <v>0</v>
      </c>
      <c r="G326" s="295">
        <v>0</v>
      </c>
      <c r="H326" s="295">
        <v>0</v>
      </c>
      <c r="I326" s="295">
        <v>0</v>
      </c>
      <c r="J326" s="295">
        <v>0</v>
      </c>
      <c r="K326" s="295">
        <v>0</v>
      </c>
      <c r="L326" s="295">
        <v>0</v>
      </c>
      <c r="M326" s="295">
        <v>0</v>
      </c>
      <c r="N326" s="295">
        <v>12</v>
      </c>
      <c r="O326" s="295">
        <v>0</v>
      </c>
      <c r="P326" s="295">
        <v>0</v>
      </c>
      <c r="Q326" s="295">
        <v>0</v>
      </c>
      <c r="R326" s="295">
        <v>0</v>
      </c>
      <c r="S326" s="295">
        <v>0</v>
      </c>
      <c r="T326" s="295">
        <v>0</v>
      </c>
      <c r="U326" s="295">
        <v>0</v>
      </c>
      <c r="V326" s="295">
        <v>0</v>
      </c>
      <c r="W326" s="295">
        <v>0</v>
      </c>
      <c r="X326" s="295">
        <v>0</v>
      </c>
      <c r="Y326" s="426"/>
      <c r="Z326" s="410"/>
      <c r="AA326" s="410">
        <v>1</v>
      </c>
      <c r="AB326" s="410"/>
      <c r="AC326" s="410"/>
      <c r="AD326" s="410"/>
      <c r="AE326" s="410"/>
      <c r="AF326" s="410"/>
      <c r="AG326" s="415"/>
      <c r="AH326" s="415"/>
      <c r="AI326" s="415"/>
      <c r="AJ326" s="415"/>
      <c r="AK326" s="415"/>
      <c r="AL326" s="415"/>
      <c r="AM326" s="296">
        <f>SUM(Y326:AL326)</f>
        <v>1</v>
      </c>
    </row>
    <row r="327" spans="1:39" outlineLevel="1">
      <c r="B327" s="294" t="s">
        <v>289</v>
      </c>
      <c r="C327" s="291" t="s">
        <v>163</v>
      </c>
      <c r="D327" s="295">
        <v>12650</v>
      </c>
      <c r="E327" s="295">
        <v>12650</v>
      </c>
      <c r="F327" s="295">
        <v>12650</v>
      </c>
      <c r="G327" s="295">
        <v>12650</v>
      </c>
      <c r="H327" s="295">
        <v>12650</v>
      </c>
      <c r="I327" s="295">
        <v>12650</v>
      </c>
      <c r="J327" s="295">
        <v>12650</v>
      </c>
      <c r="K327" s="295">
        <v>12650</v>
      </c>
      <c r="L327" s="295">
        <v>12650</v>
      </c>
      <c r="M327" s="295">
        <v>12650</v>
      </c>
      <c r="N327" s="295">
        <f>N326</f>
        <v>12</v>
      </c>
      <c r="O327" s="295">
        <v>0</v>
      </c>
      <c r="P327" s="295">
        <v>0</v>
      </c>
      <c r="Q327" s="295">
        <v>0</v>
      </c>
      <c r="R327" s="295">
        <v>0</v>
      </c>
      <c r="S327" s="295">
        <v>0</v>
      </c>
      <c r="T327" s="295">
        <v>0</v>
      </c>
      <c r="U327" s="295">
        <v>0</v>
      </c>
      <c r="V327" s="295">
        <v>0</v>
      </c>
      <c r="W327" s="295">
        <v>0</v>
      </c>
      <c r="X327" s="295">
        <v>0</v>
      </c>
      <c r="Y327" s="411">
        <v>0</v>
      </c>
      <c r="Z327" s="411">
        <v>0</v>
      </c>
      <c r="AA327" s="411">
        <v>1</v>
      </c>
      <c r="AB327" s="411">
        <f t="shared" ref="AB327" si="846">AB326</f>
        <v>0</v>
      </c>
      <c r="AC327" s="411">
        <f t="shared" ref="AC327" si="847">AC326</f>
        <v>0</v>
      </c>
      <c r="AD327" s="411">
        <f t="shared" ref="AD327" si="848">AD326</f>
        <v>0</v>
      </c>
      <c r="AE327" s="411">
        <f t="shared" ref="AE327" si="849">AE326</f>
        <v>0</v>
      </c>
      <c r="AF327" s="411">
        <f t="shared" ref="AF327" si="850">AF326</f>
        <v>0</v>
      </c>
      <c r="AG327" s="411">
        <f t="shared" ref="AG327" si="851">AG326</f>
        <v>0</v>
      </c>
      <c r="AH327" s="411">
        <f t="shared" ref="AH327" si="852">AH326</f>
        <v>0</v>
      </c>
      <c r="AI327" s="411">
        <f t="shared" ref="AI327" si="853">AI326</f>
        <v>0</v>
      </c>
      <c r="AJ327" s="411">
        <f t="shared" ref="AJ327" si="854">AJ326</f>
        <v>0</v>
      </c>
      <c r="AK327" s="411">
        <f t="shared" ref="AK327" si="855">AK326</f>
        <v>0</v>
      </c>
      <c r="AL327" s="411">
        <f t="shared" ref="AL327" si="856">AL326</f>
        <v>0</v>
      </c>
      <c r="AM327" s="306"/>
    </row>
    <row r="328" spans="1:39"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75" outlineLevel="1">
      <c r="B329" s="288" t="s">
        <v>501</v>
      </c>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outlineLevel="1">
      <c r="A330" s="520">
        <v>33</v>
      </c>
      <c r="B330" s="518" t="s">
        <v>125</v>
      </c>
      <c r="C330" s="291" t="s">
        <v>25</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26"/>
      <c r="Z330" s="410"/>
      <c r="AA330" s="410"/>
      <c r="AB330" s="410"/>
      <c r="AC330" s="410"/>
      <c r="AD330" s="410"/>
      <c r="AE330" s="410"/>
      <c r="AF330" s="410"/>
      <c r="AG330" s="415"/>
      <c r="AH330" s="415"/>
      <c r="AI330" s="415"/>
      <c r="AJ330" s="415"/>
      <c r="AK330" s="415"/>
      <c r="AL330" s="415"/>
      <c r="AM330" s="296">
        <f>SUM(Y330:AL330)</f>
        <v>0</v>
      </c>
    </row>
    <row r="331" spans="1:39" outlineLevel="1">
      <c r="B331" s="294" t="s">
        <v>289</v>
      </c>
      <c r="C331" s="291" t="s">
        <v>163</v>
      </c>
      <c r="D331" s="295"/>
      <c r="E331" s="295"/>
      <c r="F331" s="295"/>
      <c r="G331" s="295"/>
      <c r="H331" s="295"/>
      <c r="I331" s="295"/>
      <c r="J331" s="295"/>
      <c r="K331" s="295"/>
      <c r="L331" s="295"/>
      <c r="M331" s="295"/>
      <c r="N331" s="295">
        <f>N330</f>
        <v>0</v>
      </c>
      <c r="O331" s="295"/>
      <c r="P331" s="295"/>
      <c r="Q331" s="295"/>
      <c r="R331" s="295"/>
      <c r="S331" s="295"/>
      <c r="T331" s="295"/>
      <c r="U331" s="295"/>
      <c r="V331" s="295"/>
      <c r="W331" s="295"/>
      <c r="X331" s="295"/>
      <c r="Y331" s="411">
        <f>Y330</f>
        <v>0</v>
      </c>
      <c r="Z331" s="411">
        <f t="shared" ref="Z331" si="857">Z330</f>
        <v>0</v>
      </c>
      <c r="AA331" s="411">
        <f t="shared" ref="AA331" si="858">AA330</f>
        <v>0</v>
      </c>
      <c r="AB331" s="411">
        <f t="shared" ref="AB331" si="859">AB330</f>
        <v>0</v>
      </c>
      <c r="AC331" s="411">
        <f t="shared" ref="AC331" si="860">AC330</f>
        <v>0</v>
      </c>
      <c r="AD331" s="411">
        <f t="shared" ref="AD331" si="861">AD330</f>
        <v>0</v>
      </c>
      <c r="AE331" s="411">
        <f t="shared" ref="AE331" si="862">AE330</f>
        <v>0</v>
      </c>
      <c r="AF331" s="411">
        <f t="shared" ref="AF331" si="863">AF330</f>
        <v>0</v>
      </c>
      <c r="AG331" s="411">
        <f t="shared" ref="AG331" si="864">AG330</f>
        <v>0</v>
      </c>
      <c r="AH331" s="411">
        <f t="shared" ref="AH331" si="865">AH330</f>
        <v>0</v>
      </c>
      <c r="AI331" s="411">
        <f t="shared" ref="AI331" si="866">AI330</f>
        <v>0</v>
      </c>
      <c r="AJ331" s="411">
        <f t="shared" ref="AJ331" si="867">AJ330</f>
        <v>0</v>
      </c>
      <c r="AK331" s="411">
        <f t="shared" ref="AK331" si="868">AK330</f>
        <v>0</v>
      </c>
      <c r="AL331" s="411">
        <f t="shared" ref="AL331" si="869">AL330</f>
        <v>0</v>
      </c>
      <c r="AM331" s="306"/>
    </row>
    <row r="332" spans="1:39" outlineLevel="1">
      <c r="B332" s="518"/>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outlineLevel="1">
      <c r="A333" s="520">
        <v>34</v>
      </c>
      <c r="B333" s="518" t="s">
        <v>126</v>
      </c>
      <c r="C333" s="291" t="s">
        <v>25</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26"/>
      <c r="Z333" s="410"/>
      <c r="AA333" s="410"/>
      <c r="AB333" s="410"/>
      <c r="AC333" s="410"/>
      <c r="AD333" s="410"/>
      <c r="AE333" s="410"/>
      <c r="AF333" s="410"/>
      <c r="AG333" s="415"/>
      <c r="AH333" s="415"/>
      <c r="AI333" s="415"/>
      <c r="AJ333" s="415"/>
      <c r="AK333" s="415"/>
      <c r="AL333" s="415"/>
      <c r="AM333" s="296">
        <f>SUM(Y333:AL333)</f>
        <v>0</v>
      </c>
    </row>
    <row r="334" spans="1:39" outlineLevel="1">
      <c r="B334" s="294" t="s">
        <v>289</v>
      </c>
      <c r="C334" s="291" t="s">
        <v>163</v>
      </c>
      <c r="D334" s="295"/>
      <c r="E334" s="295"/>
      <c r="F334" s="295"/>
      <c r="G334" s="295"/>
      <c r="H334" s="295"/>
      <c r="I334" s="295"/>
      <c r="J334" s="295"/>
      <c r="K334" s="295"/>
      <c r="L334" s="295"/>
      <c r="M334" s="295"/>
      <c r="N334" s="295">
        <f>N333</f>
        <v>0</v>
      </c>
      <c r="O334" s="295"/>
      <c r="P334" s="295"/>
      <c r="Q334" s="295"/>
      <c r="R334" s="295"/>
      <c r="S334" s="295"/>
      <c r="T334" s="295"/>
      <c r="U334" s="295"/>
      <c r="V334" s="295"/>
      <c r="W334" s="295"/>
      <c r="X334" s="295"/>
      <c r="Y334" s="411">
        <f>Y333</f>
        <v>0</v>
      </c>
      <c r="Z334" s="411">
        <f t="shared" ref="Z334" si="870">Z333</f>
        <v>0</v>
      </c>
      <c r="AA334" s="411">
        <f t="shared" ref="AA334" si="871">AA333</f>
        <v>0</v>
      </c>
      <c r="AB334" s="411">
        <f t="shared" ref="AB334" si="872">AB333</f>
        <v>0</v>
      </c>
      <c r="AC334" s="411">
        <f t="shared" ref="AC334" si="873">AC333</f>
        <v>0</v>
      </c>
      <c r="AD334" s="411">
        <f t="shared" ref="AD334" si="874">AD333</f>
        <v>0</v>
      </c>
      <c r="AE334" s="411">
        <f t="shared" ref="AE334" si="875">AE333</f>
        <v>0</v>
      </c>
      <c r="AF334" s="411">
        <f t="shared" ref="AF334" si="876">AF333</f>
        <v>0</v>
      </c>
      <c r="AG334" s="411">
        <f t="shared" ref="AG334" si="877">AG333</f>
        <v>0</v>
      </c>
      <c r="AH334" s="411">
        <f t="shared" ref="AH334" si="878">AH333</f>
        <v>0</v>
      </c>
      <c r="AI334" s="411">
        <f t="shared" ref="AI334" si="879">AI333</f>
        <v>0</v>
      </c>
      <c r="AJ334" s="411">
        <f t="shared" ref="AJ334" si="880">AJ333</f>
        <v>0</v>
      </c>
      <c r="AK334" s="411">
        <f t="shared" ref="AK334" si="881">AK333</f>
        <v>0</v>
      </c>
      <c r="AL334" s="411">
        <f t="shared" ref="AL334" si="882">AL333</f>
        <v>0</v>
      </c>
      <c r="AM334" s="306"/>
    </row>
    <row r="335" spans="1:39" outlineLevel="1">
      <c r="B335" s="518"/>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30" outlineLevel="1">
      <c r="A336" s="520">
        <v>35</v>
      </c>
      <c r="B336" s="518" t="s">
        <v>721</v>
      </c>
      <c r="C336" s="291" t="s">
        <v>25</v>
      </c>
      <c r="D336" s="295">
        <v>174</v>
      </c>
      <c r="E336" s="295">
        <v>174</v>
      </c>
      <c r="F336" s="295">
        <v>174</v>
      </c>
      <c r="G336" s="295">
        <v>174</v>
      </c>
      <c r="H336" s="295">
        <v>174</v>
      </c>
      <c r="I336" s="295">
        <v>174</v>
      </c>
      <c r="J336" s="295">
        <v>174</v>
      </c>
      <c r="K336" s="295">
        <v>174</v>
      </c>
      <c r="L336" s="295">
        <v>174</v>
      </c>
      <c r="M336" s="295">
        <v>174</v>
      </c>
      <c r="N336" s="295">
        <v>12</v>
      </c>
      <c r="O336" s="295">
        <v>0</v>
      </c>
      <c r="P336" s="295">
        <v>0</v>
      </c>
      <c r="Q336" s="295">
        <v>0</v>
      </c>
      <c r="R336" s="295">
        <v>0</v>
      </c>
      <c r="S336" s="295">
        <v>0</v>
      </c>
      <c r="T336" s="295">
        <v>0</v>
      </c>
      <c r="U336" s="295">
        <v>0</v>
      </c>
      <c r="V336" s="295">
        <v>0</v>
      </c>
      <c r="W336" s="295">
        <v>0</v>
      </c>
      <c r="X336" s="295">
        <v>0</v>
      </c>
      <c r="Y336" s="766">
        <v>1</v>
      </c>
      <c r="Z336" s="410"/>
      <c r="AA336" s="410"/>
      <c r="AB336" s="410"/>
      <c r="AC336" s="410"/>
      <c r="AD336" s="410"/>
      <c r="AE336" s="410"/>
      <c r="AF336" s="410"/>
      <c r="AG336" s="415"/>
      <c r="AH336" s="415"/>
      <c r="AI336" s="415"/>
      <c r="AJ336" s="415"/>
      <c r="AK336" s="415"/>
      <c r="AL336" s="415"/>
      <c r="AM336" s="296">
        <f>SUM(Y336:AL336)</f>
        <v>1</v>
      </c>
    </row>
    <row r="337" spans="1:39" outlineLevel="1">
      <c r="B337" s="294" t="s">
        <v>289</v>
      </c>
      <c r="C337" s="291" t="s">
        <v>163</v>
      </c>
      <c r="D337" s="295">
        <v>0</v>
      </c>
      <c r="E337" s="295">
        <v>0</v>
      </c>
      <c r="F337" s="295">
        <v>0</v>
      </c>
      <c r="G337" s="295">
        <v>0</v>
      </c>
      <c r="H337" s="295">
        <v>0</v>
      </c>
      <c r="I337" s="295">
        <v>0</v>
      </c>
      <c r="J337" s="295">
        <v>0</v>
      </c>
      <c r="K337" s="295">
        <v>0</v>
      </c>
      <c r="L337" s="295">
        <v>0</v>
      </c>
      <c r="M337" s="295">
        <v>0</v>
      </c>
      <c r="N337" s="295">
        <f>N336</f>
        <v>12</v>
      </c>
      <c r="O337" s="295">
        <v>0</v>
      </c>
      <c r="P337" s="295">
        <v>0</v>
      </c>
      <c r="Q337" s="295">
        <v>0</v>
      </c>
      <c r="R337" s="295">
        <v>0</v>
      </c>
      <c r="S337" s="295">
        <v>0</v>
      </c>
      <c r="T337" s="295">
        <v>0</v>
      </c>
      <c r="U337" s="295">
        <v>0</v>
      </c>
      <c r="V337" s="295">
        <v>0</v>
      </c>
      <c r="W337" s="295">
        <v>0</v>
      </c>
      <c r="X337" s="295">
        <v>0</v>
      </c>
      <c r="Y337" s="764">
        <v>1</v>
      </c>
      <c r="Z337" s="411">
        <f t="shared" ref="Z337" si="883">Z336</f>
        <v>0</v>
      </c>
      <c r="AA337" s="411">
        <f t="shared" ref="AA337" si="884">AA336</f>
        <v>0</v>
      </c>
      <c r="AB337" s="411">
        <f t="shared" ref="AB337" si="885">AB336</f>
        <v>0</v>
      </c>
      <c r="AC337" s="411">
        <f t="shared" ref="AC337" si="886">AC336</f>
        <v>0</v>
      </c>
      <c r="AD337" s="411">
        <f t="shared" ref="AD337" si="887">AD336</f>
        <v>0</v>
      </c>
      <c r="AE337" s="411">
        <f t="shared" ref="AE337" si="888">AE336</f>
        <v>0</v>
      </c>
      <c r="AF337" s="411">
        <f t="shared" ref="AF337" si="889">AF336</f>
        <v>0</v>
      </c>
      <c r="AG337" s="411">
        <f t="shared" ref="AG337" si="890">AG336</f>
        <v>0</v>
      </c>
      <c r="AH337" s="411">
        <f t="shared" ref="AH337" si="891">AH336</f>
        <v>0</v>
      </c>
      <c r="AI337" s="411">
        <f t="shared" ref="AI337" si="892">AI336</f>
        <v>0</v>
      </c>
      <c r="AJ337" s="411">
        <f t="shared" ref="AJ337" si="893">AJ336</f>
        <v>0</v>
      </c>
      <c r="AK337" s="411">
        <f t="shared" ref="AK337" si="894">AK336</f>
        <v>0</v>
      </c>
      <c r="AL337" s="411">
        <f t="shared" ref="AL337" si="895">AL336</f>
        <v>0</v>
      </c>
      <c r="AM337" s="306"/>
    </row>
    <row r="338" spans="1:39" outlineLevel="1">
      <c r="B338" s="294"/>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15.75" hidden="1" outlineLevel="1">
      <c r="B339" s="288" t="s">
        <v>502</v>
      </c>
      <c r="C339" s="291"/>
      <c r="D339" s="291"/>
      <c r="E339" s="291"/>
      <c r="F339" s="291"/>
      <c r="G339" s="291"/>
      <c r="H339" s="291"/>
      <c r="I339" s="291"/>
      <c r="J339" s="291"/>
      <c r="K339" s="291"/>
      <c r="L339" s="291"/>
      <c r="M339" s="291"/>
      <c r="N339" s="291"/>
      <c r="O339" s="291"/>
      <c r="P339" s="291"/>
      <c r="Q339" s="291"/>
      <c r="R339" s="291"/>
      <c r="S339" s="291"/>
      <c r="T339" s="291"/>
      <c r="U339" s="291"/>
      <c r="V339" s="291"/>
      <c r="W339" s="291"/>
      <c r="X339" s="291"/>
      <c r="Y339" s="412"/>
      <c r="Z339" s="425"/>
      <c r="AA339" s="425"/>
      <c r="AB339" s="425"/>
      <c r="AC339" s="425"/>
      <c r="AD339" s="425"/>
      <c r="AE339" s="425"/>
      <c r="AF339" s="425"/>
      <c r="AG339" s="425"/>
      <c r="AH339" s="425"/>
      <c r="AI339" s="425"/>
      <c r="AJ339" s="425"/>
      <c r="AK339" s="425"/>
      <c r="AL339" s="425"/>
      <c r="AM339" s="306"/>
    </row>
    <row r="340" spans="1:39" ht="45" hidden="1" outlineLevel="1">
      <c r="A340" s="520">
        <v>36</v>
      </c>
      <c r="B340" s="518" t="s">
        <v>128</v>
      </c>
      <c r="C340" s="291" t="s">
        <v>25</v>
      </c>
      <c r="D340" s="295"/>
      <c r="E340" s="295"/>
      <c r="F340" s="295"/>
      <c r="G340" s="295"/>
      <c r="H340" s="295"/>
      <c r="I340" s="295"/>
      <c r="J340" s="295"/>
      <c r="K340" s="295"/>
      <c r="L340" s="295"/>
      <c r="M340" s="295"/>
      <c r="N340" s="295">
        <v>12</v>
      </c>
      <c r="O340" s="295"/>
      <c r="P340" s="295"/>
      <c r="Q340" s="295"/>
      <c r="R340" s="295"/>
      <c r="S340" s="295"/>
      <c r="T340" s="295"/>
      <c r="U340" s="295"/>
      <c r="V340" s="295"/>
      <c r="W340" s="295"/>
      <c r="X340" s="295"/>
      <c r="Y340" s="426"/>
      <c r="Z340" s="410"/>
      <c r="AA340" s="410"/>
      <c r="AB340" s="410"/>
      <c r="AC340" s="410"/>
      <c r="AD340" s="410"/>
      <c r="AE340" s="410"/>
      <c r="AF340" s="410"/>
      <c r="AG340" s="415"/>
      <c r="AH340" s="415"/>
      <c r="AI340" s="415"/>
      <c r="AJ340" s="415"/>
      <c r="AK340" s="415"/>
      <c r="AL340" s="415"/>
      <c r="AM340" s="296">
        <f>SUM(Y340:AL340)</f>
        <v>0</v>
      </c>
    </row>
    <row r="341" spans="1:39" hidden="1" outlineLevel="1">
      <c r="B341" s="294" t="s">
        <v>289</v>
      </c>
      <c r="C341" s="291" t="s">
        <v>163</v>
      </c>
      <c r="D341" s="295"/>
      <c r="E341" s="295"/>
      <c r="F341" s="295"/>
      <c r="G341" s="295"/>
      <c r="H341" s="295"/>
      <c r="I341" s="295"/>
      <c r="J341" s="295"/>
      <c r="K341" s="295"/>
      <c r="L341" s="295"/>
      <c r="M341" s="295"/>
      <c r="N341" s="295">
        <f>N340</f>
        <v>12</v>
      </c>
      <c r="O341" s="295"/>
      <c r="P341" s="295"/>
      <c r="Q341" s="295"/>
      <c r="R341" s="295"/>
      <c r="S341" s="295"/>
      <c r="T341" s="295"/>
      <c r="U341" s="295"/>
      <c r="V341" s="295"/>
      <c r="W341" s="295"/>
      <c r="X341" s="295"/>
      <c r="Y341" s="411">
        <f>Y340</f>
        <v>0</v>
      </c>
      <c r="Z341" s="411">
        <f t="shared" ref="Z341" si="896">Z340</f>
        <v>0</v>
      </c>
      <c r="AA341" s="411">
        <f t="shared" ref="AA341" si="897">AA340</f>
        <v>0</v>
      </c>
      <c r="AB341" s="411">
        <f t="shared" ref="AB341" si="898">AB340</f>
        <v>0</v>
      </c>
      <c r="AC341" s="411">
        <f t="shared" ref="AC341" si="899">AC340</f>
        <v>0</v>
      </c>
      <c r="AD341" s="411">
        <f t="shared" ref="AD341" si="900">AD340</f>
        <v>0</v>
      </c>
      <c r="AE341" s="411">
        <f t="shared" ref="AE341" si="901">AE340</f>
        <v>0</v>
      </c>
      <c r="AF341" s="411">
        <f t="shared" ref="AF341" si="902">AF340</f>
        <v>0</v>
      </c>
      <c r="AG341" s="411">
        <f t="shared" ref="AG341" si="903">AG340</f>
        <v>0</v>
      </c>
      <c r="AH341" s="411">
        <f t="shared" ref="AH341" si="904">AH340</f>
        <v>0</v>
      </c>
      <c r="AI341" s="411">
        <f t="shared" ref="AI341" si="905">AI340</f>
        <v>0</v>
      </c>
      <c r="AJ341" s="411">
        <f t="shared" ref="AJ341" si="906">AJ340</f>
        <v>0</v>
      </c>
      <c r="AK341" s="411">
        <f t="shared" ref="AK341" si="907">AK340</f>
        <v>0</v>
      </c>
      <c r="AL341" s="411">
        <f t="shared" ref="AL341" si="908">AL340</f>
        <v>0</v>
      </c>
      <c r="AM341" s="306"/>
    </row>
    <row r="342" spans="1:39" hidden="1" outlineLevel="1">
      <c r="B342" s="518"/>
      <c r="C342" s="291"/>
      <c r="D342" s="291"/>
      <c r="E342" s="291"/>
      <c r="F342" s="291"/>
      <c r="G342" s="291"/>
      <c r="H342" s="291"/>
      <c r="I342" s="291"/>
      <c r="J342" s="291"/>
      <c r="K342" s="291"/>
      <c r="L342" s="291"/>
      <c r="M342" s="291"/>
      <c r="N342" s="291"/>
      <c r="O342" s="291"/>
      <c r="P342" s="291"/>
      <c r="Q342" s="291"/>
      <c r="R342" s="291"/>
      <c r="S342" s="291"/>
      <c r="T342" s="291"/>
      <c r="U342" s="291"/>
      <c r="V342" s="291"/>
      <c r="W342" s="291"/>
      <c r="X342" s="291"/>
      <c r="Y342" s="412"/>
      <c r="Z342" s="425"/>
      <c r="AA342" s="425"/>
      <c r="AB342" s="425"/>
      <c r="AC342" s="425"/>
      <c r="AD342" s="425"/>
      <c r="AE342" s="425"/>
      <c r="AF342" s="425"/>
      <c r="AG342" s="425"/>
      <c r="AH342" s="425"/>
      <c r="AI342" s="425"/>
      <c r="AJ342" s="425"/>
      <c r="AK342" s="425"/>
      <c r="AL342" s="425"/>
      <c r="AM342" s="306"/>
    </row>
    <row r="343" spans="1:39" ht="30" hidden="1" outlineLevel="1">
      <c r="A343" s="520">
        <v>37</v>
      </c>
      <c r="B343" s="518" t="s">
        <v>129</v>
      </c>
      <c r="C343" s="291" t="s">
        <v>25</v>
      </c>
      <c r="D343" s="295"/>
      <c r="E343" s="295"/>
      <c r="F343" s="295"/>
      <c r="G343" s="295"/>
      <c r="H343" s="295"/>
      <c r="I343" s="295"/>
      <c r="J343" s="295"/>
      <c r="K343" s="295"/>
      <c r="L343" s="295"/>
      <c r="M343" s="295"/>
      <c r="N343" s="295">
        <v>12</v>
      </c>
      <c r="O343" s="295"/>
      <c r="P343" s="295"/>
      <c r="Q343" s="295"/>
      <c r="R343" s="295"/>
      <c r="S343" s="295"/>
      <c r="T343" s="295"/>
      <c r="U343" s="295"/>
      <c r="V343" s="295"/>
      <c r="W343" s="295"/>
      <c r="X343" s="295"/>
      <c r="Y343" s="426"/>
      <c r="Z343" s="410"/>
      <c r="AA343" s="410"/>
      <c r="AB343" s="410"/>
      <c r="AC343" s="410"/>
      <c r="AD343" s="410"/>
      <c r="AE343" s="410"/>
      <c r="AF343" s="410"/>
      <c r="AG343" s="415"/>
      <c r="AH343" s="415"/>
      <c r="AI343" s="415"/>
      <c r="AJ343" s="415"/>
      <c r="AK343" s="415"/>
      <c r="AL343" s="415"/>
      <c r="AM343" s="296">
        <f>SUM(Y343:AL343)</f>
        <v>0</v>
      </c>
    </row>
    <row r="344" spans="1:39" hidden="1" outlineLevel="1">
      <c r="B344" s="294" t="s">
        <v>289</v>
      </c>
      <c r="C344" s="291" t="s">
        <v>163</v>
      </c>
      <c r="D344" s="295"/>
      <c r="E344" s="295"/>
      <c r="F344" s="295"/>
      <c r="G344" s="295"/>
      <c r="H344" s="295"/>
      <c r="I344" s="295"/>
      <c r="J344" s="295"/>
      <c r="K344" s="295"/>
      <c r="L344" s="295"/>
      <c r="M344" s="295"/>
      <c r="N344" s="295">
        <f>N343</f>
        <v>12</v>
      </c>
      <c r="O344" s="295"/>
      <c r="P344" s="295"/>
      <c r="Q344" s="295"/>
      <c r="R344" s="295"/>
      <c r="S344" s="295"/>
      <c r="T344" s="295"/>
      <c r="U344" s="295"/>
      <c r="V344" s="295"/>
      <c r="W344" s="295"/>
      <c r="X344" s="295"/>
      <c r="Y344" s="411">
        <f>Y343</f>
        <v>0</v>
      </c>
      <c r="Z344" s="411">
        <f t="shared" ref="Z344" si="909">Z343</f>
        <v>0</v>
      </c>
      <c r="AA344" s="411">
        <f t="shared" ref="AA344" si="910">AA343</f>
        <v>0</v>
      </c>
      <c r="AB344" s="411">
        <f t="shared" ref="AB344" si="911">AB343</f>
        <v>0</v>
      </c>
      <c r="AC344" s="411">
        <f t="shared" ref="AC344" si="912">AC343</f>
        <v>0</v>
      </c>
      <c r="AD344" s="411">
        <f t="shared" ref="AD344" si="913">AD343</f>
        <v>0</v>
      </c>
      <c r="AE344" s="411">
        <f t="shared" ref="AE344" si="914">AE343</f>
        <v>0</v>
      </c>
      <c r="AF344" s="411">
        <f t="shared" ref="AF344" si="915">AF343</f>
        <v>0</v>
      </c>
      <c r="AG344" s="411">
        <f t="shared" ref="AG344" si="916">AG343</f>
        <v>0</v>
      </c>
      <c r="AH344" s="411">
        <f t="shared" ref="AH344" si="917">AH343</f>
        <v>0</v>
      </c>
      <c r="AI344" s="411">
        <f t="shared" ref="AI344" si="918">AI343</f>
        <v>0</v>
      </c>
      <c r="AJ344" s="411">
        <f t="shared" ref="AJ344" si="919">AJ343</f>
        <v>0</v>
      </c>
      <c r="AK344" s="411">
        <f t="shared" ref="AK344" si="920">AK343</f>
        <v>0</v>
      </c>
      <c r="AL344" s="411">
        <f t="shared" ref="AL344" si="921">AL343</f>
        <v>0</v>
      </c>
      <c r="AM344" s="306"/>
    </row>
    <row r="345" spans="1:39" hidden="1" outlineLevel="1">
      <c r="B345" s="518"/>
      <c r="C345" s="291"/>
      <c r="D345" s="291"/>
      <c r="E345" s="291"/>
      <c r="F345" s="291"/>
      <c r="G345" s="291"/>
      <c r="H345" s="291"/>
      <c r="I345" s="291"/>
      <c r="J345" s="291"/>
      <c r="K345" s="291"/>
      <c r="L345" s="291"/>
      <c r="M345" s="291"/>
      <c r="N345" s="291"/>
      <c r="O345" s="291"/>
      <c r="P345" s="291"/>
      <c r="Q345" s="291"/>
      <c r="R345" s="291"/>
      <c r="S345" s="291"/>
      <c r="T345" s="291"/>
      <c r="U345" s="291"/>
      <c r="V345" s="291"/>
      <c r="W345" s="291"/>
      <c r="X345" s="291"/>
      <c r="Y345" s="412"/>
      <c r="Z345" s="425"/>
      <c r="AA345" s="425"/>
      <c r="AB345" s="425"/>
      <c r="AC345" s="425"/>
      <c r="AD345" s="425"/>
      <c r="AE345" s="425"/>
      <c r="AF345" s="425"/>
      <c r="AG345" s="425"/>
      <c r="AH345" s="425"/>
      <c r="AI345" s="425"/>
      <c r="AJ345" s="425"/>
      <c r="AK345" s="425"/>
      <c r="AL345" s="425"/>
      <c r="AM345" s="306"/>
    </row>
    <row r="346" spans="1:39" hidden="1" outlineLevel="1">
      <c r="A346" s="520">
        <v>38</v>
      </c>
      <c r="B346" s="518" t="s">
        <v>130</v>
      </c>
      <c r="C346" s="291" t="s">
        <v>25</v>
      </c>
      <c r="D346" s="295"/>
      <c r="E346" s="295"/>
      <c r="F346" s="295"/>
      <c r="G346" s="295"/>
      <c r="H346" s="295"/>
      <c r="I346" s="295"/>
      <c r="J346" s="295"/>
      <c r="K346" s="295"/>
      <c r="L346" s="295"/>
      <c r="M346" s="295"/>
      <c r="N346" s="295">
        <v>12</v>
      </c>
      <c r="O346" s="295"/>
      <c r="P346" s="295"/>
      <c r="Q346" s="295"/>
      <c r="R346" s="295"/>
      <c r="S346" s="295"/>
      <c r="T346" s="295"/>
      <c r="U346" s="295"/>
      <c r="V346" s="295"/>
      <c r="W346" s="295"/>
      <c r="X346" s="295"/>
      <c r="Y346" s="426"/>
      <c r="Z346" s="410"/>
      <c r="AA346" s="410"/>
      <c r="AB346" s="410"/>
      <c r="AC346" s="410"/>
      <c r="AD346" s="410"/>
      <c r="AE346" s="410"/>
      <c r="AF346" s="410"/>
      <c r="AG346" s="415"/>
      <c r="AH346" s="415"/>
      <c r="AI346" s="415"/>
      <c r="AJ346" s="415"/>
      <c r="AK346" s="415"/>
      <c r="AL346" s="415"/>
      <c r="AM346" s="296">
        <f>SUM(Y346:AL346)</f>
        <v>0</v>
      </c>
    </row>
    <row r="347" spans="1:39" hidden="1" outlineLevel="1">
      <c r="B347" s="294" t="s">
        <v>289</v>
      </c>
      <c r="C347" s="291" t="s">
        <v>163</v>
      </c>
      <c r="D347" s="295"/>
      <c r="E347" s="295"/>
      <c r="F347" s="295"/>
      <c r="G347" s="295"/>
      <c r="H347" s="295"/>
      <c r="I347" s="295"/>
      <c r="J347" s="295"/>
      <c r="K347" s="295"/>
      <c r="L347" s="295"/>
      <c r="M347" s="295"/>
      <c r="N347" s="295">
        <f>N346</f>
        <v>12</v>
      </c>
      <c r="O347" s="295"/>
      <c r="P347" s="295"/>
      <c r="Q347" s="295"/>
      <c r="R347" s="295"/>
      <c r="S347" s="295"/>
      <c r="T347" s="295"/>
      <c r="U347" s="295"/>
      <c r="V347" s="295"/>
      <c r="W347" s="295"/>
      <c r="X347" s="295"/>
      <c r="Y347" s="411">
        <f>Y346</f>
        <v>0</v>
      </c>
      <c r="Z347" s="411">
        <f t="shared" ref="Z347" si="922">Z346</f>
        <v>0</v>
      </c>
      <c r="AA347" s="411">
        <f t="shared" ref="AA347" si="923">AA346</f>
        <v>0</v>
      </c>
      <c r="AB347" s="411">
        <f t="shared" ref="AB347" si="924">AB346</f>
        <v>0</v>
      </c>
      <c r="AC347" s="411">
        <f t="shared" ref="AC347" si="925">AC346</f>
        <v>0</v>
      </c>
      <c r="AD347" s="411">
        <f t="shared" ref="AD347" si="926">AD346</f>
        <v>0</v>
      </c>
      <c r="AE347" s="411">
        <f t="shared" ref="AE347" si="927">AE346</f>
        <v>0</v>
      </c>
      <c r="AF347" s="411">
        <f t="shared" ref="AF347" si="928">AF346</f>
        <v>0</v>
      </c>
      <c r="AG347" s="411">
        <f t="shared" ref="AG347" si="929">AG346</f>
        <v>0</v>
      </c>
      <c r="AH347" s="411">
        <f t="shared" ref="AH347" si="930">AH346</f>
        <v>0</v>
      </c>
      <c r="AI347" s="411">
        <f t="shared" ref="AI347" si="931">AI346</f>
        <v>0</v>
      </c>
      <c r="AJ347" s="411">
        <f t="shared" ref="AJ347" si="932">AJ346</f>
        <v>0</v>
      </c>
      <c r="AK347" s="411">
        <f t="shared" ref="AK347" si="933">AK346</f>
        <v>0</v>
      </c>
      <c r="AL347" s="411">
        <f t="shared" ref="AL347" si="934">AL346</f>
        <v>0</v>
      </c>
      <c r="AM347" s="306"/>
    </row>
    <row r="348" spans="1:39" hidden="1" outlineLevel="1">
      <c r="B348" s="518"/>
      <c r="C348" s="291"/>
      <c r="D348" s="291"/>
      <c r="E348" s="291"/>
      <c r="F348" s="291"/>
      <c r="G348" s="291"/>
      <c r="H348" s="291"/>
      <c r="I348" s="291"/>
      <c r="J348" s="291"/>
      <c r="K348" s="291"/>
      <c r="L348" s="291"/>
      <c r="M348" s="291"/>
      <c r="N348" s="291"/>
      <c r="O348" s="291"/>
      <c r="P348" s="291"/>
      <c r="Q348" s="291"/>
      <c r="R348" s="291"/>
      <c r="S348" s="291"/>
      <c r="T348" s="291"/>
      <c r="U348" s="291"/>
      <c r="V348" s="291"/>
      <c r="W348" s="291"/>
      <c r="X348" s="291"/>
      <c r="Y348" s="412"/>
      <c r="Z348" s="425"/>
      <c r="AA348" s="425"/>
      <c r="AB348" s="425"/>
      <c r="AC348" s="425"/>
      <c r="AD348" s="425"/>
      <c r="AE348" s="425"/>
      <c r="AF348" s="425"/>
      <c r="AG348" s="425"/>
      <c r="AH348" s="425"/>
      <c r="AI348" s="425"/>
      <c r="AJ348" s="425"/>
      <c r="AK348" s="425"/>
      <c r="AL348" s="425"/>
      <c r="AM348" s="306"/>
    </row>
    <row r="349" spans="1:39" ht="30" hidden="1" outlineLevel="1">
      <c r="A349" s="520">
        <v>39</v>
      </c>
      <c r="B349" s="518" t="s">
        <v>131</v>
      </c>
      <c r="C349" s="291" t="s">
        <v>25</v>
      </c>
      <c r="D349" s="295"/>
      <c r="E349" s="295"/>
      <c r="F349" s="295"/>
      <c r="G349" s="295"/>
      <c r="H349" s="295"/>
      <c r="I349" s="295"/>
      <c r="J349" s="295"/>
      <c r="K349" s="295"/>
      <c r="L349" s="295"/>
      <c r="M349" s="295"/>
      <c r="N349" s="295">
        <v>12</v>
      </c>
      <c r="O349" s="295"/>
      <c r="P349" s="295"/>
      <c r="Q349" s="295"/>
      <c r="R349" s="295"/>
      <c r="S349" s="295"/>
      <c r="T349" s="295"/>
      <c r="U349" s="295"/>
      <c r="V349" s="295"/>
      <c r="W349" s="295"/>
      <c r="X349" s="295"/>
      <c r="Y349" s="426"/>
      <c r="Z349" s="410"/>
      <c r="AA349" s="410"/>
      <c r="AB349" s="410"/>
      <c r="AC349" s="410"/>
      <c r="AD349" s="410"/>
      <c r="AE349" s="410"/>
      <c r="AF349" s="410"/>
      <c r="AG349" s="415"/>
      <c r="AH349" s="415"/>
      <c r="AI349" s="415"/>
      <c r="AJ349" s="415"/>
      <c r="AK349" s="415"/>
      <c r="AL349" s="415"/>
      <c r="AM349" s="296">
        <f>SUM(Y349:AL349)</f>
        <v>0</v>
      </c>
    </row>
    <row r="350" spans="1:39" hidden="1" outlineLevel="1">
      <c r="B350" s="294" t="s">
        <v>289</v>
      </c>
      <c r="C350" s="291" t="s">
        <v>163</v>
      </c>
      <c r="D350" s="295"/>
      <c r="E350" s="295"/>
      <c r="F350" s="295"/>
      <c r="G350" s="295"/>
      <c r="H350" s="295"/>
      <c r="I350" s="295"/>
      <c r="J350" s="295"/>
      <c r="K350" s="295"/>
      <c r="L350" s="295"/>
      <c r="M350" s="295"/>
      <c r="N350" s="295">
        <f>N349</f>
        <v>12</v>
      </c>
      <c r="O350" s="295"/>
      <c r="P350" s="295"/>
      <c r="Q350" s="295"/>
      <c r="R350" s="295"/>
      <c r="S350" s="295"/>
      <c r="T350" s="295"/>
      <c r="U350" s="295"/>
      <c r="V350" s="295"/>
      <c r="W350" s="295"/>
      <c r="X350" s="295"/>
      <c r="Y350" s="411">
        <f>Y349</f>
        <v>0</v>
      </c>
      <c r="Z350" s="411">
        <f t="shared" ref="Z350" si="935">Z349</f>
        <v>0</v>
      </c>
      <c r="AA350" s="411">
        <f t="shared" ref="AA350" si="936">AA349</f>
        <v>0</v>
      </c>
      <c r="AB350" s="411">
        <f t="shared" ref="AB350" si="937">AB349</f>
        <v>0</v>
      </c>
      <c r="AC350" s="411">
        <f t="shared" ref="AC350" si="938">AC349</f>
        <v>0</v>
      </c>
      <c r="AD350" s="411">
        <f t="shared" ref="AD350" si="939">AD349</f>
        <v>0</v>
      </c>
      <c r="AE350" s="411">
        <f t="shared" ref="AE350" si="940">AE349</f>
        <v>0</v>
      </c>
      <c r="AF350" s="411">
        <f t="shared" ref="AF350" si="941">AF349</f>
        <v>0</v>
      </c>
      <c r="AG350" s="411">
        <f t="shared" ref="AG350" si="942">AG349</f>
        <v>0</v>
      </c>
      <c r="AH350" s="411">
        <f t="shared" ref="AH350" si="943">AH349</f>
        <v>0</v>
      </c>
      <c r="AI350" s="411">
        <f t="shared" ref="AI350" si="944">AI349</f>
        <v>0</v>
      </c>
      <c r="AJ350" s="411">
        <f t="shared" ref="AJ350" si="945">AJ349</f>
        <v>0</v>
      </c>
      <c r="AK350" s="411">
        <f t="shared" ref="AK350" si="946">AK349</f>
        <v>0</v>
      </c>
      <c r="AL350" s="411">
        <f t="shared" ref="AL350" si="947">AL349</f>
        <v>0</v>
      </c>
      <c r="AM350" s="306"/>
    </row>
    <row r="351" spans="1:39" hidden="1" outlineLevel="1">
      <c r="B351" s="518"/>
      <c r="C351" s="291"/>
      <c r="D351" s="291"/>
      <c r="E351" s="291"/>
      <c r="F351" s="291"/>
      <c r="G351" s="291"/>
      <c r="H351" s="291"/>
      <c r="I351" s="291"/>
      <c r="J351" s="291"/>
      <c r="K351" s="291"/>
      <c r="L351" s="291"/>
      <c r="M351" s="291"/>
      <c r="N351" s="291"/>
      <c r="O351" s="291"/>
      <c r="P351" s="291"/>
      <c r="Q351" s="291"/>
      <c r="R351" s="291"/>
      <c r="S351" s="291"/>
      <c r="T351" s="291"/>
      <c r="U351" s="291"/>
      <c r="V351" s="291"/>
      <c r="W351" s="291"/>
      <c r="X351" s="291"/>
      <c r="Y351" s="412"/>
      <c r="Z351" s="425"/>
      <c r="AA351" s="425"/>
      <c r="AB351" s="425"/>
      <c r="AC351" s="425"/>
      <c r="AD351" s="425"/>
      <c r="AE351" s="425"/>
      <c r="AF351" s="425"/>
      <c r="AG351" s="425"/>
      <c r="AH351" s="425"/>
      <c r="AI351" s="425"/>
      <c r="AJ351" s="425"/>
      <c r="AK351" s="425"/>
      <c r="AL351" s="425"/>
      <c r="AM351" s="306"/>
    </row>
    <row r="352" spans="1:39" ht="30" hidden="1" outlineLevel="1">
      <c r="A352" s="520">
        <v>40</v>
      </c>
      <c r="B352" s="518" t="s">
        <v>132</v>
      </c>
      <c r="C352" s="291" t="s">
        <v>25</v>
      </c>
      <c r="D352" s="295"/>
      <c r="E352" s="295"/>
      <c r="F352" s="295"/>
      <c r="G352" s="295"/>
      <c r="H352" s="295"/>
      <c r="I352" s="295"/>
      <c r="J352" s="295"/>
      <c r="K352" s="295"/>
      <c r="L352" s="295"/>
      <c r="M352" s="295"/>
      <c r="N352" s="295">
        <v>12</v>
      </c>
      <c r="O352" s="295"/>
      <c r="P352" s="295"/>
      <c r="Q352" s="295"/>
      <c r="R352" s="295"/>
      <c r="S352" s="295"/>
      <c r="T352" s="295"/>
      <c r="U352" s="295"/>
      <c r="V352" s="295"/>
      <c r="W352" s="295"/>
      <c r="X352" s="295"/>
      <c r="Y352" s="426"/>
      <c r="Z352" s="410"/>
      <c r="AA352" s="410"/>
      <c r="AB352" s="410"/>
      <c r="AC352" s="410"/>
      <c r="AD352" s="410"/>
      <c r="AE352" s="410"/>
      <c r="AF352" s="410"/>
      <c r="AG352" s="415"/>
      <c r="AH352" s="415"/>
      <c r="AI352" s="415"/>
      <c r="AJ352" s="415"/>
      <c r="AK352" s="415"/>
      <c r="AL352" s="415"/>
      <c r="AM352" s="296">
        <f>SUM(Y352:AL352)</f>
        <v>0</v>
      </c>
    </row>
    <row r="353" spans="1:39" hidden="1" outlineLevel="1">
      <c r="B353" s="294" t="s">
        <v>289</v>
      </c>
      <c r="C353" s="291" t="s">
        <v>163</v>
      </c>
      <c r="D353" s="295"/>
      <c r="E353" s="295"/>
      <c r="F353" s="295"/>
      <c r="G353" s="295"/>
      <c r="H353" s="295"/>
      <c r="I353" s="295"/>
      <c r="J353" s="295"/>
      <c r="K353" s="295"/>
      <c r="L353" s="295"/>
      <c r="M353" s="295"/>
      <c r="N353" s="295">
        <f>N352</f>
        <v>12</v>
      </c>
      <c r="O353" s="295"/>
      <c r="P353" s="295"/>
      <c r="Q353" s="295"/>
      <c r="R353" s="295"/>
      <c r="S353" s="295"/>
      <c r="T353" s="295"/>
      <c r="U353" s="295"/>
      <c r="V353" s="295"/>
      <c r="W353" s="295"/>
      <c r="X353" s="295"/>
      <c r="Y353" s="411">
        <f>Y352</f>
        <v>0</v>
      </c>
      <c r="Z353" s="411">
        <f t="shared" ref="Z353" si="948">Z352</f>
        <v>0</v>
      </c>
      <c r="AA353" s="411">
        <f t="shared" ref="AA353" si="949">AA352</f>
        <v>0</v>
      </c>
      <c r="AB353" s="411">
        <f t="shared" ref="AB353" si="950">AB352</f>
        <v>0</v>
      </c>
      <c r="AC353" s="411">
        <f t="shared" ref="AC353" si="951">AC352</f>
        <v>0</v>
      </c>
      <c r="AD353" s="411">
        <f t="shared" ref="AD353" si="952">AD352</f>
        <v>0</v>
      </c>
      <c r="AE353" s="411">
        <f t="shared" ref="AE353" si="953">AE352</f>
        <v>0</v>
      </c>
      <c r="AF353" s="411">
        <f t="shared" ref="AF353" si="954">AF352</f>
        <v>0</v>
      </c>
      <c r="AG353" s="411">
        <f t="shared" ref="AG353" si="955">AG352</f>
        <v>0</v>
      </c>
      <c r="AH353" s="411">
        <f t="shared" ref="AH353" si="956">AH352</f>
        <v>0</v>
      </c>
      <c r="AI353" s="411">
        <f t="shared" ref="AI353" si="957">AI352</f>
        <v>0</v>
      </c>
      <c r="AJ353" s="411">
        <f t="shared" ref="AJ353" si="958">AJ352</f>
        <v>0</v>
      </c>
      <c r="AK353" s="411">
        <f t="shared" ref="AK353" si="959">AK352</f>
        <v>0</v>
      </c>
      <c r="AL353" s="411">
        <f t="shared" ref="AL353" si="960">AL352</f>
        <v>0</v>
      </c>
      <c r="AM353" s="306"/>
    </row>
    <row r="354" spans="1:39" hidden="1" outlineLevel="1">
      <c r="B354" s="518"/>
      <c r="C354" s="291"/>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25"/>
      <c r="AA354" s="425"/>
      <c r="AB354" s="425"/>
      <c r="AC354" s="425"/>
      <c r="AD354" s="425"/>
      <c r="AE354" s="425"/>
      <c r="AF354" s="425"/>
      <c r="AG354" s="425"/>
      <c r="AH354" s="425"/>
      <c r="AI354" s="425"/>
      <c r="AJ354" s="425"/>
      <c r="AK354" s="425"/>
      <c r="AL354" s="425"/>
      <c r="AM354" s="306"/>
    </row>
    <row r="355" spans="1:39" ht="45" hidden="1" outlineLevel="1">
      <c r="A355" s="520">
        <v>41</v>
      </c>
      <c r="B355" s="518" t="s">
        <v>133</v>
      </c>
      <c r="C355" s="291" t="s">
        <v>25</v>
      </c>
      <c r="D355" s="295"/>
      <c r="E355" s="295"/>
      <c r="F355" s="295"/>
      <c r="G355" s="295"/>
      <c r="H355" s="295"/>
      <c r="I355" s="295"/>
      <c r="J355" s="295"/>
      <c r="K355" s="295"/>
      <c r="L355" s="295"/>
      <c r="M355" s="295"/>
      <c r="N355" s="295">
        <v>12</v>
      </c>
      <c r="O355" s="295"/>
      <c r="P355" s="295"/>
      <c r="Q355" s="295"/>
      <c r="R355" s="295"/>
      <c r="S355" s="295"/>
      <c r="T355" s="295"/>
      <c r="U355" s="295"/>
      <c r="V355" s="295"/>
      <c r="W355" s="295"/>
      <c r="X355" s="295"/>
      <c r="Y355" s="426"/>
      <c r="Z355" s="410"/>
      <c r="AA355" s="410"/>
      <c r="AB355" s="410"/>
      <c r="AC355" s="410"/>
      <c r="AD355" s="410"/>
      <c r="AE355" s="410"/>
      <c r="AF355" s="410"/>
      <c r="AG355" s="415"/>
      <c r="AH355" s="415"/>
      <c r="AI355" s="415"/>
      <c r="AJ355" s="415"/>
      <c r="AK355" s="415"/>
      <c r="AL355" s="415"/>
      <c r="AM355" s="296">
        <f>SUM(Y355:AL355)</f>
        <v>0</v>
      </c>
    </row>
    <row r="356" spans="1:39" hidden="1" outlineLevel="1">
      <c r="B356" s="294" t="s">
        <v>289</v>
      </c>
      <c r="C356" s="291" t="s">
        <v>163</v>
      </c>
      <c r="D356" s="295"/>
      <c r="E356" s="295"/>
      <c r="F356" s="295"/>
      <c r="G356" s="295"/>
      <c r="H356" s="295"/>
      <c r="I356" s="295"/>
      <c r="J356" s="295"/>
      <c r="K356" s="295"/>
      <c r="L356" s="295"/>
      <c r="M356" s="295"/>
      <c r="N356" s="295">
        <f>N355</f>
        <v>12</v>
      </c>
      <c r="O356" s="295"/>
      <c r="P356" s="295"/>
      <c r="Q356" s="295"/>
      <c r="R356" s="295"/>
      <c r="S356" s="295"/>
      <c r="T356" s="295"/>
      <c r="U356" s="295"/>
      <c r="V356" s="295"/>
      <c r="W356" s="295"/>
      <c r="X356" s="295"/>
      <c r="Y356" s="411">
        <f>Y355</f>
        <v>0</v>
      </c>
      <c r="Z356" s="411">
        <f t="shared" ref="Z356" si="961">Z355</f>
        <v>0</v>
      </c>
      <c r="AA356" s="411">
        <f t="shared" ref="AA356" si="962">AA355</f>
        <v>0</v>
      </c>
      <c r="AB356" s="411">
        <f t="shared" ref="AB356" si="963">AB355</f>
        <v>0</v>
      </c>
      <c r="AC356" s="411">
        <f t="shared" ref="AC356" si="964">AC355</f>
        <v>0</v>
      </c>
      <c r="AD356" s="411">
        <f t="shared" ref="AD356" si="965">AD355</f>
        <v>0</v>
      </c>
      <c r="AE356" s="411">
        <f t="shared" ref="AE356" si="966">AE355</f>
        <v>0</v>
      </c>
      <c r="AF356" s="411">
        <f t="shared" ref="AF356" si="967">AF355</f>
        <v>0</v>
      </c>
      <c r="AG356" s="411">
        <f t="shared" ref="AG356" si="968">AG355</f>
        <v>0</v>
      </c>
      <c r="AH356" s="411">
        <f t="shared" ref="AH356" si="969">AH355</f>
        <v>0</v>
      </c>
      <c r="AI356" s="411">
        <f t="shared" ref="AI356" si="970">AI355</f>
        <v>0</v>
      </c>
      <c r="AJ356" s="411">
        <f t="shared" ref="AJ356" si="971">AJ355</f>
        <v>0</v>
      </c>
      <c r="AK356" s="411">
        <f t="shared" ref="AK356" si="972">AK355</f>
        <v>0</v>
      </c>
      <c r="AL356" s="411">
        <f t="shared" ref="AL356" si="973">AL355</f>
        <v>0</v>
      </c>
      <c r="AM356" s="306"/>
    </row>
    <row r="357" spans="1:39" hidden="1" outlineLevel="1">
      <c r="B357" s="518"/>
      <c r="C357" s="291"/>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2"/>
      <c r="Z357" s="425"/>
      <c r="AA357" s="425"/>
      <c r="AB357" s="425"/>
      <c r="AC357" s="425"/>
      <c r="AD357" s="425"/>
      <c r="AE357" s="425"/>
      <c r="AF357" s="425"/>
      <c r="AG357" s="425"/>
      <c r="AH357" s="425"/>
      <c r="AI357" s="425"/>
      <c r="AJ357" s="425"/>
      <c r="AK357" s="425"/>
      <c r="AL357" s="425"/>
      <c r="AM357" s="306"/>
    </row>
    <row r="358" spans="1:39" ht="45" hidden="1" outlineLevel="1">
      <c r="A358" s="520">
        <v>42</v>
      </c>
      <c r="B358" s="518" t="s">
        <v>134</v>
      </c>
      <c r="C358" s="291" t="s">
        <v>25</v>
      </c>
      <c r="D358" s="295"/>
      <c r="E358" s="295"/>
      <c r="F358" s="295"/>
      <c r="G358" s="295"/>
      <c r="H358" s="295"/>
      <c r="I358" s="295"/>
      <c r="J358" s="295"/>
      <c r="K358" s="295"/>
      <c r="L358" s="295"/>
      <c r="M358" s="295"/>
      <c r="N358" s="291"/>
      <c r="O358" s="295"/>
      <c r="P358" s="295"/>
      <c r="Q358" s="295"/>
      <c r="R358" s="295"/>
      <c r="S358" s="295"/>
      <c r="T358" s="295"/>
      <c r="U358" s="295"/>
      <c r="V358" s="295"/>
      <c r="W358" s="295"/>
      <c r="X358" s="295"/>
      <c r="Y358" s="426"/>
      <c r="Z358" s="410"/>
      <c r="AA358" s="410"/>
      <c r="AB358" s="410"/>
      <c r="AC358" s="410"/>
      <c r="AD358" s="410"/>
      <c r="AE358" s="410"/>
      <c r="AF358" s="410"/>
      <c r="AG358" s="415"/>
      <c r="AH358" s="415"/>
      <c r="AI358" s="415"/>
      <c r="AJ358" s="415"/>
      <c r="AK358" s="415"/>
      <c r="AL358" s="415"/>
      <c r="AM358" s="296">
        <f>SUM(Y358:AL358)</f>
        <v>0</v>
      </c>
    </row>
    <row r="359" spans="1:39" hidden="1" outlineLevel="1">
      <c r="B359" s="294" t="s">
        <v>289</v>
      </c>
      <c r="C359" s="291" t="s">
        <v>163</v>
      </c>
      <c r="D359" s="295"/>
      <c r="E359" s="295"/>
      <c r="F359" s="295"/>
      <c r="G359" s="295"/>
      <c r="H359" s="295"/>
      <c r="I359" s="295"/>
      <c r="J359" s="295"/>
      <c r="K359" s="295"/>
      <c r="L359" s="295"/>
      <c r="M359" s="295"/>
      <c r="N359" s="468"/>
      <c r="O359" s="295"/>
      <c r="P359" s="295"/>
      <c r="Q359" s="295"/>
      <c r="R359" s="295"/>
      <c r="S359" s="295"/>
      <c r="T359" s="295"/>
      <c r="U359" s="295"/>
      <c r="V359" s="295"/>
      <c r="W359" s="295"/>
      <c r="X359" s="295"/>
      <c r="Y359" s="411">
        <f>Y358</f>
        <v>0</v>
      </c>
      <c r="Z359" s="411">
        <f t="shared" ref="Z359" si="974">Z358</f>
        <v>0</v>
      </c>
      <c r="AA359" s="411">
        <f t="shared" ref="AA359" si="975">AA358</f>
        <v>0</v>
      </c>
      <c r="AB359" s="411">
        <f t="shared" ref="AB359" si="976">AB358</f>
        <v>0</v>
      </c>
      <c r="AC359" s="411">
        <f t="shared" ref="AC359" si="977">AC358</f>
        <v>0</v>
      </c>
      <c r="AD359" s="411">
        <f t="shared" ref="AD359" si="978">AD358</f>
        <v>0</v>
      </c>
      <c r="AE359" s="411">
        <f t="shared" ref="AE359" si="979">AE358</f>
        <v>0</v>
      </c>
      <c r="AF359" s="411">
        <f t="shared" ref="AF359" si="980">AF358</f>
        <v>0</v>
      </c>
      <c r="AG359" s="411">
        <f t="shared" ref="AG359" si="981">AG358</f>
        <v>0</v>
      </c>
      <c r="AH359" s="411">
        <f t="shared" ref="AH359" si="982">AH358</f>
        <v>0</v>
      </c>
      <c r="AI359" s="411">
        <f t="shared" ref="AI359" si="983">AI358</f>
        <v>0</v>
      </c>
      <c r="AJ359" s="411">
        <f t="shared" ref="AJ359" si="984">AJ358</f>
        <v>0</v>
      </c>
      <c r="AK359" s="411">
        <f t="shared" ref="AK359" si="985">AK358</f>
        <v>0</v>
      </c>
      <c r="AL359" s="411">
        <f t="shared" ref="AL359" si="986">AL358</f>
        <v>0</v>
      </c>
      <c r="AM359" s="306"/>
    </row>
    <row r="360" spans="1:39" hidden="1" outlineLevel="1">
      <c r="B360" s="518"/>
      <c r="C360" s="291"/>
      <c r="D360" s="291"/>
      <c r="E360" s="291"/>
      <c r="F360" s="291"/>
      <c r="G360" s="291"/>
      <c r="H360" s="291"/>
      <c r="I360" s="291"/>
      <c r="J360" s="291"/>
      <c r="K360" s="291"/>
      <c r="L360" s="291"/>
      <c r="M360" s="291"/>
      <c r="N360" s="291"/>
      <c r="O360" s="291"/>
      <c r="P360" s="291"/>
      <c r="Q360" s="291"/>
      <c r="R360" s="291"/>
      <c r="S360" s="291"/>
      <c r="T360" s="291"/>
      <c r="U360" s="291"/>
      <c r="V360" s="291"/>
      <c r="W360" s="291"/>
      <c r="X360" s="291"/>
      <c r="Y360" s="412"/>
      <c r="Z360" s="425"/>
      <c r="AA360" s="425"/>
      <c r="AB360" s="425"/>
      <c r="AC360" s="425"/>
      <c r="AD360" s="425"/>
      <c r="AE360" s="425"/>
      <c r="AF360" s="425"/>
      <c r="AG360" s="425"/>
      <c r="AH360" s="425"/>
      <c r="AI360" s="425"/>
      <c r="AJ360" s="425"/>
      <c r="AK360" s="425"/>
      <c r="AL360" s="425"/>
      <c r="AM360" s="306"/>
    </row>
    <row r="361" spans="1:39" ht="30" hidden="1" outlineLevel="1">
      <c r="A361" s="520">
        <v>43</v>
      </c>
      <c r="B361" s="518" t="s">
        <v>135</v>
      </c>
      <c r="C361" s="291" t="s">
        <v>25</v>
      </c>
      <c r="D361" s="295"/>
      <c r="E361" s="295"/>
      <c r="F361" s="295"/>
      <c r="G361" s="295"/>
      <c r="H361" s="295"/>
      <c r="I361" s="295"/>
      <c r="J361" s="295"/>
      <c r="K361" s="295"/>
      <c r="L361" s="295"/>
      <c r="M361" s="295"/>
      <c r="N361" s="295">
        <v>12</v>
      </c>
      <c r="O361" s="295"/>
      <c r="P361" s="295"/>
      <c r="Q361" s="295"/>
      <c r="R361" s="295"/>
      <c r="S361" s="295"/>
      <c r="T361" s="295"/>
      <c r="U361" s="295"/>
      <c r="V361" s="295"/>
      <c r="W361" s="295"/>
      <c r="X361" s="295"/>
      <c r="Y361" s="426"/>
      <c r="Z361" s="410"/>
      <c r="AA361" s="410"/>
      <c r="AB361" s="410"/>
      <c r="AC361" s="410"/>
      <c r="AD361" s="410"/>
      <c r="AE361" s="410"/>
      <c r="AF361" s="410"/>
      <c r="AG361" s="415"/>
      <c r="AH361" s="415"/>
      <c r="AI361" s="415"/>
      <c r="AJ361" s="415"/>
      <c r="AK361" s="415"/>
      <c r="AL361" s="415"/>
      <c r="AM361" s="296">
        <f>SUM(Y361:AL361)</f>
        <v>0</v>
      </c>
    </row>
    <row r="362" spans="1:39" hidden="1" outlineLevel="1">
      <c r="B362" s="294" t="s">
        <v>289</v>
      </c>
      <c r="C362" s="291" t="s">
        <v>163</v>
      </c>
      <c r="D362" s="295"/>
      <c r="E362" s="295"/>
      <c r="F362" s="295"/>
      <c r="G362" s="295"/>
      <c r="H362" s="295"/>
      <c r="I362" s="295"/>
      <c r="J362" s="295"/>
      <c r="K362" s="295"/>
      <c r="L362" s="295"/>
      <c r="M362" s="295"/>
      <c r="N362" s="295">
        <f>N361</f>
        <v>12</v>
      </c>
      <c r="O362" s="295"/>
      <c r="P362" s="295"/>
      <c r="Q362" s="295"/>
      <c r="R362" s="295"/>
      <c r="S362" s="295"/>
      <c r="T362" s="295"/>
      <c r="U362" s="295"/>
      <c r="V362" s="295"/>
      <c r="W362" s="295"/>
      <c r="X362" s="295"/>
      <c r="Y362" s="411">
        <f>Y361</f>
        <v>0</v>
      </c>
      <c r="Z362" s="411">
        <f t="shared" ref="Z362" si="987">Z361</f>
        <v>0</v>
      </c>
      <c r="AA362" s="411">
        <f t="shared" ref="AA362" si="988">AA361</f>
        <v>0</v>
      </c>
      <c r="AB362" s="411">
        <f t="shared" ref="AB362" si="989">AB361</f>
        <v>0</v>
      </c>
      <c r="AC362" s="411">
        <f t="shared" ref="AC362" si="990">AC361</f>
        <v>0</v>
      </c>
      <c r="AD362" s="411">
        <f t="shared" ref="AD362" si="991">AD361</f>
        <v>0</v>
      </c>
      <c r="AE362" s="411">
        <f t="shared" ref="AE362" si="992">AE361</f>
        <v>0</v>
      </c>
      <c r="AF362" s="411">
        <f t="shared" ref="AF362" si="993">AF361</f>
        <v>0</v>
      </c>
      <c r="AG362" s="411">
        <f t="shared" ref="AG362" si="994">AG361</f>
        <v>0</v>
      </c>
      <c r="AH362" s="411">
        <f t="shared" ref="AH362" si="995">AH361</f>
        <v>0</v>
      </c>
      <c r="AI362" s="411">
        <f t="shared" ref="AI362" si="996">AI361</f>
        <v>0</v>
      </c>
      <c r="AJ362" s="411">
        <f t="shared" ref="AJ362" si="997">AJ361</f>
        <v>0</v>
      </c>
      <c r="AK362" s="411">
        <f t="shared" ref="AK362" si="998">AK361</f>
        <v>0</v>
      </c>
      <c r="AL362" s="411">
        <f t="shared" ref="AL362" si="999">AL361</f>
        <v>0</v>
      </c>
      <c r="AM362" s="306"/>
    </row>
    <row r="363" spans="1:39" hidden="1" outlineLevel="1">
      <c r="B363" s="518"/>
      <c r="C363" s="291"/>
      <c r="D363" s="291"/>
      <c r="E363" s="291"/>
      <c r="F363" s="291"/>
      <c r="G363" s="291"/>
      <c r="H363" s="291"/>
      <c r="I363" s="291"/>
      <c r="J363" s="291"/>
      <c r="K363" s="291"/>
      <c r="L363" s="291"/>
      <c r="M363" s="291"/>
      <c r="N363" s="291"/>
      <c r="O363" s="291"/>
      <c r="P363" s="291"/>
      <c r="Q363" s="291"/>
      <c r="R363" s="291"/>
      <c r="S363" s="291"/>
      <c r="T363" s="291"/>
      <c r="U363" s="291"/>
      <c r="V363" s="291"/>
      <c r="W363" s="291"/>
      <c r="X363" s="291"/>
      <c r="Y363" s="412"/>
      <c r="Z363" s="425"/>
      <c r="AA363" s="425"/>
      <c r="AB363" s="425"/>
      <c r="AC363" s="425"/>
      <c r="AD363" s="425"/>
      <c r="AE363" s="425"/>
      <c r="AF363" s="425"/>
      <c r="AG363" s="425"/>
      <c r="AH363" s="425"/>
      <c r="AI363" s="425"/>
      <c r="AJ363" s="425"/>
      <c r="AK363" s="425"/>
      <c r="AL363" s="425"/>
      <c r="AM363" s="306"/>
    </row>
    <row r="364" spans="1:39" ht="45" hidden="1" outlineLevel="1">
      <c r="A364" s="520">
        <v>44</v>
      </c>
      <c r="B364" s="518" t="s">
        <v>136</v>
      </c>
      <c r="C364" s="291" t="s">
        <v>25</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26"/>
      <c r="Z364" s="410"/>
      <c r="AA364" s="410"/>
      <c r="AB364" s="410"/>
      <c r="AC364" s="410"/>
      <c r="AD364" s="410"/>
      <c r="AE364" s="410"/>
      <c r="AF364" s="410"/>
      <c r="AG364" s="415"/>
      <c r="AH364" s="415"/>
      <c r="AI364" s="415"/>
      <c r="AJ364" s="415"/>
      <c r="AK364" s="415"/>
      <c r="AL364" s="415"/>
      <c r="AM364" s="296">
        <f>SUM(Y364:AL364)</f>
        <v>0</v>
      </c>
    </row>
    <row r="365" spans="1:39" hidden="1" outlineLevel="1">
      <c r="B365" s="294" t="s">
        <v>289</v>
      </c>
      <c r="C365" s="291" t="s">
        <v>163</v>
      </c>
      <c r="D365" s="295"/>
      <c r="E365" s="295"/>
      <c r="F365" s="295"/>
      <c r="G365" s="295"/>
      <c r="H365" s="295"/>
      <c r="I365" s="295"/>
      <c r="J365" s="295"/>
      <c r="K365" s="295"/>
      <c r="L365" s="295"/>
      <c r="M365" s="295"/>
      <c r="N365" s="295">
        <f>N364</f>
        <v>12</v>
      </c>
      <c r="O365" s="295"/>
      <c r="P365" s="295"/>
      <c r="Q365" s="295"/>
      <c r="R365" s="295"/>
      <c r="S365" s="295"/>
      <c r="T365" s="295"/>
      <c r="U365" s="295"/>
      <c r="V365" s="295"/>
      <c r="W365" s="295"/>
      <c r="X365" s="295"/>
      <c r="Y365" s="411">
        <f>Y364</f>
        <v>0</v>
      </c>
      <c r="Z365" s="411">
        <f t="shared" ref="Z365" si="1000">Z364</f>
        <v>0</v>
      </c>
      <c r="AA365" s="411">
        <f t="shared" ref="AA365" si="1001">AA364</f>
        <v>0</v>
      </c>
      <c r="AB365" s="411">
        <f t="shared" ref="AB365" si="1002">AB364</f>
        <v>0</v>
      </c>
      <c r="AC365" s="411">
        <f t="shared" ref="AC365" si="1003">AC364</f>
        <v>0</v>
      </c>
      <c r="AD365" s="411">
        <f t="shared" ref="AD365" si="1004">AD364</f>
        <v>0</v>
      </c>
      <c r="AE365" s="411">
        <f t="shared" ref="AE365" si="1005">AE364</f>
        <v>0</v>
      </c>
      <c r="AF365" s="411">
        <f t="shared" ref="AF365" si="1006">AF364</f>
        <v>0</v>
      </c>
      <c r="AG365" s="411">
        <f t="shared" ref="AG365" si="1007">AG364</f>
        <v>0</v>
      </c>
      <c r="AH365" s="411">
        <f t="shared" ref="AH365" si="1008">AH364</f>
        <v>0</v>
      </c>
      <c r="AI365" s="411">
        <f t="shared" ref="AI365" si="1009">AI364</f>
        <v>0</v>
      </c>
      <c r="AJ365" s="411">
        <f t="shared" ref="AJ365" si="1010">AJ364</f>
        <v>0</v>
      </c>
      <c r="AK365" s="411">
        <f t="shared" ref="AK365" si="1011">AK364</f>
        <v>0</v>
      </c>
      <c r="AL365" s="411">
        <f t="shared" ref="AL365" si="1012">AL364</f>
        <v>0</v>
      </c>
      <c r="AM365" s="306"/>
    </row>
    <row r="366" spans="1:39" hidden="1" outlineLevel="1">
      <c r="B366" s="518"/>
      <c r="C366" s="291"/>
      <c r="D366" s="291"/>
      <c r="E366" s="291"/>
      <c r="F366" s="291"/>
      <c r="G366" s="291"/>
      <c r="H366" s="291"/>
      <c r="I366" s="291"/>
      <c r="J366" s="291"/>
      <c r="K366" s="291"/>
      <c r="L366" s="291"/>
      <c r="M366" s="291"/>
      <c r="N366" s="291"/>
      <c r="O366" s="291"/>
      <c r="P366" s="291"/>
      <c r="Q366" s="291"/>
      <c r="R366" s="291"/>
      <c r="S366" s="291"/>
      <c r="T366" s="291"/>
      <c r="U366" s="291"/>
      <c r="V366" s="291"/>
      <c r="W366" s="291"/>
      <c r="X366" s="291"/>
      <c r="Y366" s="412"/>
      <c r="Z366" s="425"/>
      <c r="AA366" s="425"/>
      <c r="AB366" s="425"/>
      <c r="AC366" s="425"/>
      <c r="AD366" s="425"/>
      <c r="AE366" s="425"/>
      <c r="AF366" s="425"/>
      <c r="AG366" s="425"/>
      <c r="AH366" s="425"/>
      <c r="AI366" s="425"/>
      <c r="AJ366" s="425"/>
      <c r="AK366" s="425"/>
      <c r="AL366" s="425"/>
      <c r="AM366" s="306"/>
    </row>
    <row r="367" spans="1:39" ht="30" hidden="1" outlineLevel="1">
      <c r="A367" s="520">
        <v>45</v>
      </c>
      <c r="B367" s="518" t="s">
        <v>137</v>
      </c>
      <c r="C367" s="291" t="s">
        <v>25</v>
      </c>
      <c r="D367" s="295"/>
      <c r="E367" s="295"/>
      <c r="F367" s="295"/>
      <c r="G367" s="295"/>
      <c r="H367" s="295"/>
      <c r="I367" s="295"/>
      <c r="J367" s="295"/>
      <c r="K367" s="295"/>
      <c r="L367" s="295"/>
      <c r="M367" s="295"/>
      <c r="N367" s="295">
        <v>12</v>
      </c>
      <c r="O367" s="295"/>
      <c r="P367" s="295"/>
      <c r="Q367" s="295"/>
      <c r="R367" s="295"/>
      <c r="S367" s="295"/>
      <c r="T367" s="295"/>
      <c r="U367" s="295"/>
      <c r="V367" s="295"/>
      <c r="W367" s="295"/>
      <c r="X367" s="295"/>
      <c r="Y367" s="426"/>
      <c r="Z367" s="410"/>
      <c r="AA367" s="410"/>
      <c r="AB367" s="410"/>
      <c r="AC367" s="410"/>
      <c r="AD367" s="410"/>
      <c r="AE367" s="410"/>
      <c r="AF367" s="410"/>
      <c r="AG367" s="415"/>
      <c r="AH367" s="415"/>
      <c r="AI367" s="415"/>
      <c r="AJ367" s="415"/>
      <c r="AK367" s="415"/>
      <c r="AL367" s="415"/>
      <c r="AM367" s="296">
        <f>SUM(Y367:AL367)</f>
        <v>0</v>
      </c>
    </row>
    <row r="368" spans="1:39" hidden="1" outlineLevel="1">
      <c r="B368" s="294" t="s">
        <v>289</v>
      </c>
      <c r="C368" s="291" t="s">
        <v>163</v>
      </c>
      <c r="D368" s="295"/>
      <c r="E368" s="295"/>
      <c r="F368" s="295"/>
      <c r="G368" s="295"/>
      <c r="H368" s="295"/>
      <c r="I368" s="295"/>
      <c r="J368" s="295"/>
      <c r="K368" s="295"/>
      <c r="L368" s="295"/>
      <c r="M368" s="295"/>
      <c r="N368" s="295">
        <f>N367</f>
        <v>12</v>
      </c>
      <c r="O368" s="295"/>
      <c r="P368" s="295"/>
      <c r="Q368" s="295"/>
      <c r="R368" s="295"/>
      <c r="S368" s="295"/>
      <c r="T368" s="295"/>
      <c r="U368" s="295"/>
      <c r="V368" s="295"/>
      <c r="W368" s="295"/>
      <c r="X368" s="295"/>
      <c r="Y368" s="411">
        <f>Y367</f>
        <v>0</v>
      </c>
      <c r="Z368" s="411">
        <f t="shared" ref="Z368" si="1013">Z367</f>
        <v>0</v>
      </c>
      <c r="AA368" s="411">
        <f t="shared" ref="AA368" si="1014">AA367</f>
        <v>0</v>
      </c>
      <c r="AB368" s="411">
        <f t="shared" ref="AB368" si="1015">AB367</f>
        <v>0</v>
      </c>
      <c r="AC368" s="411">
        <f t="shared" ref="AC368" si="1016">AC367</f>
        <v>0</v>
      </c>
      <c r="AD368" s="411">
        <f t="shared" ref="AD368" si="1017">AD367</f>
        <v>0</v>
      </c>
      <c r="AE368" s="411">
        <f t="shared" ref="AE368" si="1018">AE367</f>
        <v>0</v>
      </c>
      <c r="AF368" s="411">
        <f t="shared" ref="AF368" si="1019">AF367</f>
        <v>0</v>
      </c>
      <c r="AG368" s="411">
        <f t="shared" ref="AG368" si="1020">AG367</f>
        <v>0</v>
      </c>
      <c r="AH368" s="411">
        <f t="shared" ref="AH368" si="1021">AH367</f>
        <v>0</v>
      </c>
      <c r="AI368" s="411">
        <f t="shared" ref="AI368" si="1022">AI367</f>
        <v>0</v>
      </c>
      <c r="AJ368" s="411">
        <f t="shared" ref="AJ368" si="1023">AJ367</f>
        <v>0</v>
      </c>
      <c r="AK368" s="411">
        <f t="shared" ref="AK368" si="1024">AK367</f>
        <v>0</v>
      </c>
      <c r="AL368" s="411">
        <f t="shared" ref="AL368" si="1025">AL367</f>
        <v>0</v>
      </c>
      <c r="AM368" s="306"/>
    </row>
    <row r="369" spans="1:39" hidden="1" outlineLevel="1">
      <c r="B369" s="518"/>
      <c r="C369" s="291"/>
      <c r="D369" s="291"/>
      <c r="E369" s="291"/>
      <c r="F369" s="291"/>
      <c r="G369" s="291"/>
      <c r="H369" s="291"/>
      <c r="I369" s="291"/>
      <c r="J369" s="291"/>
      <c r="K369" s="291"/>
      <c r="L369" s="291"/>
      <c r="M369" s="291"/>
      <c r="N369" s="291"/>
      <c r="O369" s="291"/>
      <c r="P369" s="291"/>
      <c r="Q369" s="291"/>
      <c r="R369" s="291"/>
      <c r="S369" s="291"/>
      <c r="T369" s="291"/>
      <c r="U369" s="291"/>
      <c r="V369" s="291"/>
      <c r="W369" s="291"/>
      <c r="X369" s="291"/>
      <c r="Y369" s="412"/>
      <c r="Z369" s="425"/>
      <c r="AA369" s="425"/>
      <c r="AB369" s="425"/>
      <c r="AC369" s="425"/>
      <c r="AD369" s="425"/>
      <c r="AE369" s="425"/>
      <c r="AF369" s="425"/>
      <c r="AG369" s="425"/>
      <c r="AH369" s="425"/>
      <c r="AI369" s="425"/>
      <c r="AJ369" s="425"/>
      <c r="AK369" s="425"/>
      <c r="AL369" s="425"/>
      <c r="AM369" s="306"/>
    </row>
    <row r="370" spans="1:39" ht="30" hidden="1" outlineLevel="1">
      <c r="A370" s="520">
        <v>46</v>
      </c>
      <c r="B370" s="518" t="s">
        <v>138</v>
      </c>
      <c r="C370" s="291" t="s">
        <v>25</v>
      </c>
      <c r="D370" s="295"/>
      <c r="E370" s="295"/>
      <c r="F370" s="295"/>
      <c r="G370" s="295"/>
      <c r="H370" s="295"/>
      <c r="I370" s="295"/>
      <c r="J370" s="295"/>
      <c r="K370" s="295"/>
      <c r="L370" s="295"/>
      <c r="M370" s="295"/>
      <c r="N370" s="295">
        <v>12</v>
      </c>
      <c r="O370" s="295"/>
      <c r="P370" s="295"/>
      <c r="Q370" s="295"/>
      <c r="R370" s="295"/>
      <c r="S370" s="295"/>
      <c r="T370" s="295"/>
      <c r="U370" s="295"/>
      <c r="V370" s="295"/>
      <c r="W370" s="295"/>
      <c r="X370" s="295"/>
      <c r="Y370" s="426"/>
      <c r="Z370" s="410"/>
      <c r="AA370" s="410"/>
      <c r="AB370" s="410"/>
      <c r="AC370" s="410"/>
      <c r="AD370" s="410"/>
      <c r="AE370" s="410"/>
      <c r="AF370" s="410"/>
      <c r="AG370" s="415"/>
      <c r="AH370" s="415"/>
      <c r="AI370" s="415"/>
      <c r="AJ370" s="415"/>
      <c r="AK370" s="415"/>
      <c r="AL370" s="415"/>
      <c r="AM370" s="296">
        <f>SUM(Y370:AL370)</f>
        <v>0</v>
      </c>
    </row>
    <row r="371" spans="1:39" hidden="1" outlineLevel="1">
      <c r="B371" s="294" t="s">
        <v>289</v>
      </c>
      <c r="C371" s="291" t="s">
        <v>163</v>
      </c>
      <c r="D371" s="295"/>
      <c r="E371" s="295"/>
      <c r="F371" s="295"/>
      <c r="G371" s="295"/>
      <c r="H371" s="295"/>
      <c r="I371" s="295"/>
      <c r="J371" s="295"/>
      <c r="K371" s="295"/>
      <c r="L371" s="295"/>
      <c r="M371" s="295"/>
      <c r="N371" s="295">
        <f>N370</f>
        <v>12</v>
      </c>
      <c r="O371" s="295"/>
      <c r="P371" s="295"/>
      <c r="Q371" s="295"/>
      <c r="R371" s="295"/>
      <c r="S371" s="295"/>
      <c r="T371" s="295"/>
      <c r="U371" s="295"/>
      <c r="V371" s="295"/>
      <c r="W371" s="295"/>
      <c r="X371" s="295"/>
      <c r="Y371" s="411">
        <f>Y370</f>
        <v>0</v>
      </c>
      <c r="Z371" s="411">
        <f t="shared" ref="Z371" si="1026">Z370</f>
        <v>0</v>
      </c>
      <c r="AA371" s="411">
        <f t="shared" ref="AA371" si="1027">AA370</f>
        <v>0</v>
      </c>
      <c r="AB371" s="411">
        <f t="shared" ref="AB371" si="1028">AB370</f>
        <v>0</v>
      </c>
      <c r="AC371" s="411">
        <f t="shared" ref="AC371" si="1029">AC370</f>
        <v>0</v>
      </c>
      <c r="AD371" s="411">
        <f t="shared" ref="AD371" si="1030">AD370</f>
        <v>0</v>
      </c>
      <c r="AE371" s="411">
        <f t="shared" ref="AE371" si="1031">AE370</f>
        <v>0</v>
      </c>
      <c r="AF371" s="411">
        <f t="shared" ref="AF371" si="1032">AF370</f>
        <v>0</v>
      </c>
      <c r="AG371" s="411">
        <f t="shared" ref="AG371" si="1033">AG370</f>
        <v>0</v>
      </c>
      <c r="AH371" s="411">
        <f t="shared" ref="AH371" si="1034">AH370</f>
        <v>0</v>
      </c>
      <c r="AI371" s="411">
        <f t="shared" ref="AI371" si="1035">AI370</f>
        <v>0</v>
      </c>
      <c r="AJ371" s="411">
        <f t="shared" ref="AJ371" si="1036">AJ370</f>
        <v>0</v>
      </c>
      <c r="AK371" s="411">
        <f t="shared" ref="AK371" si="1037">AK370</f>
        <v>0</v>
      </c>
      <c r="AL371" s="411">
        <f t="shared" ref="AL371" si="1038">AL370</f>
        <v>0</v>
      </c>
      <c r="AM371" s="306"/>
    </row>
    <row r="372" spans="1:39" hidden="1" outlineLevel="1">
      <c r="B372" s="518"/>
      <c r="C372" s="291"/>
      <c r="D372" s="291"/>
      <c r="E372" s="291"/>
      <c r="F372" s="291"/>
      <c r="G372" s="291"/>
      <c r="H372" s="291"/>
      <c r="I372" s="291"/>
      <c r="J372" s="291"/>
      <c r="K372" s="291"/>
      <c r="L372" s="291"/>
      <c r="M372" s="291"/>
      <c r="N372" s="291"/>
      <c r="O372" s="291"/>
      <c r="P372" s="291"/>
      <c r="Q372" s="291"/>
      <c r="R372" s="291"/>
      <c r="S372" s="291"/>
      <c r="T372" s="291"/>
      <c r="U372" s="291"/>
      <c r="V372" s="291"/>
      <c r="W372" s="291"/>
      <c r="X372" s="291"/>
      <c r="Y372" s="412"/>
      <c r="Z372" s="425"/>
      <c r="AA372" s="425"/>
      <c r="AB372" s="425"/>
      <c r="AC372" s="425"/>
      <c r="AD372" s="425"/>
      <c r="AE372" s="425"/>
      <c r="AF372" s="425"/>
      <c r="AG372" s="425"/>
      <c r="AH372" s="425"/>
      <c r="AI372" s="425"/>
      <c r="AJ372" s="425"/>
      <c r="AK372" s="425"/>
      <c r="AL372" s="425"/>
      <c r="AM372" s="306"/>
    </row>
    <row r="373" spans="1:39" ht="30" hidden="1" outlineLevel="1">
      <c r="A373" s="520">
        <v>47</v>
      </c>
      <c r="B373" s="518" t="s">
        <v>139</v>
      </c>
      <c r="C373" s="291" t="s">
        <v>25</v>
      </c>
      <c r="D373" s="295"/>
      <c r="E373" s="295"/>
      <c r="F373" s="295"/>
      <c r="G373" s="295"/>
      <c r="H373" s="295"/>
      <c r="I373" s="295"/>
      <c r="J373" s="295"/>
      <c r="K373" s="295"/>
      <c r="L373" s="295"/>
      <c r="M373" s="295"/>
      <c r="N373" s="295">
        <v>12</v>
      </c>
      <c r="O373" s="295"/>
      <c r="P373" s="295"/>
      <c r="Q373" s="295"/>
      <c r="R373" s="295"/>
      <c r="S373" s="295"/>
      <c r="T373" s="295"/>
      <c r="U373" s="295"/>
      <c r="V373" s="295"/>
      <c r="W373" s="295"/>
      <c r="X373" s="295"/>
      <c r="Y373" s="426"/>
      <c r="Z373" s="410"/>
      <c r="AA373" s="410"/>
      <c r="AB373" s="410"/>
      <c r="AC373" s="410"/>
      <c r="AD373" s="410"/>
      <c r="AE373" s="410"/>
      <c r="AF373" s="410"/>
      <c r="AG373" s="415"/>
      <c r="AH373" s="415"/>
      <c r="AI373" s="415"/>
      <c r="AJ373" s="415"/>
      <c r="AK373" s="415"/>
      <c r="AL373" s="415"/>
      <c r="AM373" s="296">
        <f>SUM(Y373:AL373)</f>
        <v>0</v>
      </c>
    </row>
    <row r="374" spans="1:39" hidden="1" outlineLevel="1">
      <c r="B374" s="294" t="s">
        <v>289</v>
      </c>
      <c r="C374" s="291" t="s">
        <v>163</v>
      </c>
      <c r="D374" s="295"/>
      <c r="E374" s="295"/>
      <c r="F374" s="295"/>
      <c r="G374" s="295"/>
      <c r="H374" s="295"/>
      <c r="I374" s="295"/>
      <c r="J374" s="295"/>
      <c r="K374" s="295"/>
      <c r="L374" s="295"/>
      <c r="M374" s="295"/>
      <c r="N374" s="295">
        <f>N373</f>
        <v>12</v>
      </c>
      <c r="O374" s="295"/>
      <c r="P374" s="295"/>
      <c r="Q374" s="295"/>
      <c r="R374" s="295"/>
      <c r="S374" s="295"/>
      <c r="T374" s="295"/>
      <c r="U374" s="295"/>
      <c r="V374" s="295"/>
      <c r="W374" s="295"/>
      <c r="X374" s="295"/>
      <c r="Y374" s="411">
        <f>Y373</f>
        <v>0</v>
      </c>
      <c r="Z374" s="411">
        <f t="shared" ref="Z374" si="1039">Z373</f>
        <v>0</v>
      </c>
      <c r="AA374" s="411">
        <f t="shared" ref="AA374" si="1040">AA373</f>
        <v>0</v>
      </c>
      <c r="AB374" s="411">
        <f t="shared" ref="AB374" si="1041">AB373</f>
        <v>0</v>
      </c>
      <c r="AC374" s="411">
        <f t="shared" ref="AC374" si="1042">AC373</f>
        <v>0</v>
      </c>
      <c r="AD374" s="411">
        <f t="shared" ref="AD374" si="1043">AD373</f>
        <v>0</v>
      </c>
      <c r="AE374" s="411">
        <f t="shared" ref="AE374" si="1044">AE373</f>
        <v>0</v>
      </c>
      <c r="AF374" s="411">
        <f t="shared" ref="AF374" si="1045">AF373</f>
        <v>0</v>
      </c>
      <c r="AG374" s="411">
        <f t="shared" ref="AG374" si="1046">AG373</f>
        <v>0</v>
      </c>
      <c r="AH374" s="411">
        <f t="shared" ref="AH374" si="1047">AH373</f>
        <v>0</v>
      </c>
      <c r="AI374" s="411">
        <f t="shared" ref="AI374" si="1048">AI373</f>
        <v>0</v>
      </c>
      <c r="AJ374" s="411">
        <f t="shared" ref="AJ374" si="1049">AJ373</f>
        <v>0</v>
      </c>
      <c r="AK374" s="411">
        <f t="shared" ref="AK374" si="1050">AK373</f>
        <v>0</v>
      </c>
      <c r="AL374" s="411">
        <f t="shared" ref="AL374" si="1051">AL373</f>
        <v>0</v>
      </c>
      <c r="AM374" s="306"/>
    </row>
    <row r="375" spans="1:39" hidden="1" outlineLevel="1">
      <c r="B375" s="518"/>
      <c r="C375" s="291"/>
      <c r="D375" s="291"/>
      <c r="E375" s="291"/>
      <c r="F375" s="291"/>
      <c r="G375" s="291"/>
      <c r="H375" s="291"/>
      <c r="I375" s="291"/>
      <c r="J375" s="291"/>
      <c r="K375" s="291"/>
      <c r="L375" s="291"/>
      <c r="M375" s="291"/>
      <c r="N375" s="291"/>
      <c r="O375" s="291"/>
      <c r="P375" s="291"/>
      <c r="Q375" s="291"/>
      <c r="R375" s="291"/>
      <c r="S375" s="291"/>
      <c r="T375" s="291"/>
      <c r="U375" s="291"/>
      <c r="V375" s="291"/>
      <c r="W375" s="291"/>
      <c r="X375" s="291"/>
      <c r="Y375" s="412"/>
      <c r="Z375" s="425"/>
      <c r="AA375" s="425"/>
      <c r="AB375" s="425"/>
      <c r="AC375" s="425"/>
      <c r="AD375" s="425"/>
      <c r="AE375" s="425"/>
      <c r="AF375" s="425"/>
      <c r="AG375" s="425"/>
      <c r="AH375" s="425"/>
      <c r="AI375" s="425"/>
      <c r="AJ375" s="425"/>
      <c r="AK375" s="425"/>
      <c r="AL375" s="425"/>
      <c r="AM375" s="306"/>
    </row>
    <row r="376" spans="1:39" ht="45" hidden="1" outlineLevel="1">
      <c r="A376" s="520">
        <v>48</v>
      </c>
      <c r="B376" s="518" t="s">
        <v>140</v>
      </c>
      <c r="C376" s="291" t="s">
        <v>25</v>
      </c>
      <c r="D376" s="295"/>
      <c r="E376" s="295"/>
      <c r="F376" s="295"/>
      <c r="G376" s="295"/>
      <c r="H376" s="295"/>
      <c r="I376" s="295"/>
      <c r="J376" s="295"/>
      <c r="K376" s="295"/>
      <c r="L376" s="295"/>
      <c r="M376" s="295"/>
      <c r="N376" s="295">
        <v>12</v>
      </c>
      <c r="O376" s="295"/>
      <c r="P376" s="295"/>
      <c r="Q376" s="295"/>
      <c r="R376" s="295"/>
      <c r="S376" s="295"/>
      <c r="T376" s="295"/>
      <c r="U376" s="295"/>
      <c r="V376" s="295"/>
      <c r="W376" s="295"/>
      <c r="X376" s="295"/>
      <c r="Y376" s="426"/>
      <c r="Z376" s="410"/>
      <c r="AA376" s="410"/>
      <c r="AB376" s="410"/>
      <c r="AC376" s="410"/>
      <c r="AD376" s="410"/>
      <c r="AE376" s="410"/>
      <c r="AF376" s="410"/>
      <c r="AG376" s="415"/>
      <c r="AH376" s="415"/>
      <c r="AI376" s="415"/>
      <c r="AJ376" s="415"/>
      <c r="AK376" s="415"/>
      <c r="AL376" s="415"/>
      <c r="AM376" s="296">
        <f>SUM(Y376:AL376)</f>
        <v>0</v>
      </c>
    </row>
    <row r="377" spans="1:39" hidden="1" outlineLevel="1">
      <c r="B377" s="294" t="s">
        <v>289</v>
      </c>
      <c r="C377" s="291" t="s">
        <v>163</v>
      </c>
      <c r="D377" s="295"/>
      <c r="E377" s="295"/>
      <c r="F377" s="295"/>
      <c r="G377" s="295"/>
      <c r="H377" s="295"/>
      <c r="I377" s="295"/>
      <c r="J377" s="295"/>
      <c r="K377" s="295"/>
      <c r="L377" s="295"/>
      <c r="M377" s="295"/>
      <c r="N377" s="295">
        <f>N376</f>
        <v>12</v>
      </c>
      <c r="O377" s="295"/>
      <c r="P377" s="295"/>
      <c r="Q377" s="295"/>
      <c r="R377" s="295"/>
      <c r="S377" s="295"/>
      <c r="T377" s="295"/>
      <c r="U377" s="295"/>
      <c r="V377" s="295"/>
      <c r="W377" s="295"/>
      <c r="X377" s="295"/>
      <c r="Y377" s="411">
        <f>Y376</f>
        <v>0</v>
      </c>
      <c r="Z377" s="411">
        <f t="shared" ref="Z377" si="1052">Z376</f>
        <v>0</v>
      </c>
      <c r="AA377" s="411">
        <f t="shared" ref="AA377" si="1053">AA376</f>
        <v>0</v>
      </c>
      <c r="AB377" s="411">
        <f t="shared" ref="AB377" si="1054">AB376</f>
        <v>0</v>
      </c>
      <c r="AC377" s="411">
        <f t="shared" ref="AC377" si="1055">AC376</f>
        <v>0</v>
      </c>
      <c r="AD377" s="411">
        <f t="shared" ref="AD377" si="1056">AD376</f>
        <v>0</v>
      </c>
      <c r="AE377" s="411">
        <f t="shared" ref="AE377" si="1057">AE376</f>
        <v>0</v>
      </c>
      <c r="AF377" s="411">
        <f t="shared" ref="AF377" si="1058">AF376</f>
        <v>0</v>
      </c>
      <c r="AG377" s="411">
        <f t="shared" ref="AG377" si="1059">AG376</f>
        <v>0</v>
      </c>
      <c r="AH377" s="411">
        <f t="shared" ref="AH377" si="1060">AH376</f>
        <v>0</v>
      </c>
      <c r="AI377" s="411">
        <f t="shared" ref="AI377" si="1061">AI376</f>
        <v>0</v>
      </c>
      <c r="AJ377" s="411">
        <f t="shared" ref="AJ377" si="1062">AJ376</f>
        <v>0</v>
      </c>
      <c r="AK377" s="411">
        <f t="shared" ref="AK377" si="1063">AK376</f>
        <v>0</v>
      </c>
      <c r="AL377" s="411">
        <f t="shared" ref="AL377" si="1064">AL376</f>
        <v>0</v>
      </c>
      <c r="AM377" s="306"/>
    </row>
    <row r="378" spans="1:39" hidden="1" outlineLevel="1">
      <c r="B378" s="518"/>
      <c r="C378" s="291"/>
      <c r="D378" s="291"/>
      <c r="E378" s="291"/>
      <c r="F378" s="291"/>
      <c r="G378" s="291"/>
      <c r="H378" s="291"/>
      <c r="I378" s="291"/>
      <c r="J378" s="291"/>
      <c r="K378" s="291"/>
      <c r="L378" s="291"/>
      <c r="M378" s="291"/>
      <c r="N378" s="291"/>
      <c r="O378" s="291"/>
      <c r="P378" s="291"/>
      <c r="Q378" s="291"/>
      <c r="R378" s="291"/>
      <c r="S378" s="291"/>
      <c r="T378" s="291"/>
      <c r="U378" s="291"/>
      <c r="V378" s="291"/>
      <c r="W378" s="291"/>
      <c r="X378" s="291"/>
      <c r="Y378" s="412"/>
      <c r="Z378" s="425"/>
      <c r="AA378" s="425"/>
      <c r="AB378" s="425"/>
      <c r="AC378" s="425"/>
      <c r="AD378" s="425"/>
      <c r="AE378" s="425"/>
      <c r="AF378" s="425"/>
      <c r="AG378" s="425"/>
      <c r="AH378" s="425"/>
      <c r="AI378" s="425"/>
      <c r="AJ378" s="425"/>
      <c r="AK378" s="425"/>
      <c r="AL378" s="425"/>
      <c r="AM378" s="306"/>
    </row>
    <row r="379" spans="1:39" ht="30" hidden="1" outlineLevel="1">
      <c r="A379" s="520">
        <v>49</v>
      </c>
      <c r="B379" s="518" t="s">
        <v>141</v>
      </c>
      <c r="C379" s="291" t="s">
        <v>25</v>
      </c>
      <c r="D379" s="295"/>
      <c r="E379" s="295"/>
      <c r="F379" s="295"/>
      <c r="G379" s="295"/>
      <c r="H379" s="295"/>
      <c r="I379" s="295"/>
      <c r="J379" s="295"/>
      <c r="K379" s="295"/>
      <c r="L379" s="295"/>
      <c r="M379" s="295"/>
      <c r="N379" s="295">
        <v>12</v>
      </c>
      <c r="O379" s="295"/>
      <c r="P379" s="295"/>
      <c r="Q379" s="295"/>
      <c r="R379" s="295"/>
      <c r="S379" s="295"/>
      <c r="T379" s="295"/>
      <c r="U379" s="295"/>
      <c r="V379" s="295"/>
      <c r="W379" s="295"/>
      <c r="X379" s="295"/>
      <c r="Y379" s="426"/>
      <c r="Z379" s="410"/>
      <c r="AA379" s="410"/>
      <c r="AB379" s="410"/>
      <c r="AC379" s="410"/>
      <c r="AD379" s="410"/>
      <c r="AE379" s="410"/>
      <c r="AF379" s="410"/>
      <c r="AG379" s="415"/>
      <c r="AH379" s="415"/>
      <c r="AI379" s="415"/>
      <c r="AJ379" s="415"/>
      <c r="AK379" s="415"/>
      <c r="AL379" s="415"/>
      <c r="AM379" s="296">
        <f>SUM(Y379:AL379)</f>
        <v>0</v>
      </c>
    </row>
    <row r="380" spans="1:39" hidden="1" outlineLevel="1">
      <c r="B380" s="294" t="s">
        <v>289</v>
      </c>
      <c r="C380" s="291" t="s">
        <v>163</v>
      </c>
      <c r="D380" s="295"/>
      <c r="E380" s="295"/>
      <c r="F380" s="295"/>
      <c r="G380" s="295"/>
      <c r="H380" s="295"/>
      <c r="I380" s="295"/>
      <c r="J380" s="295"/>
      <c r="K380" s="295"/>
      <c r="L380" s="295"/>
      <c r="M380" s="295"/>
      <c r="N380" s="295">
        <f>N379</f>
        <v>12</v>
      </c>
      <c r="O380" s="295"/>
      <c r="P380" s="295"/>
      <c r="Q380" s="295"/>
      <c r="R380" s="295"/>
      <c r="S380" s="295"/>
      <c r="T380" s="295"/>
      <c r="U380" s="295"/>
      <c r="V380" s="295"/>
      <c r="W380" s="295"/>
      <c r="X380" s="295"/>
      <c r="Y380" s="411">
        <f>Y379</f>
        <v>0</v>
      </c>
      <c r="Z380" s="411">
        <f t="shared" ref="Z380" si="1065">Z379</f>
        <v>0</v>
      </c>
      <c r="AA380" s="411">
        <f t="shared" ref="AA380" si="1066">AA379</f>
        <v>0</v>
      </c>
      <c r="AB380" s="411">
        <f t="shared" ref="AB380" si="1067">AB379</f>
        <v>0</v>
      </c>
      <c r="AC380" s="411">
        <f t="shared" ref="AC380" si="1068">AC379</f>
        <v>0</v>
      </c>
      <c r="AD380" s="411">
        <f t="shared" ref="AD380" si="1069">AD379</f>
        <v>0</v>
      </c>
      <c r="AE380" s="411">
        <f t="shared" ref="AE380" si="1070">AE379</f>
        <v>0</v>
      </c>
      <c r="AF380" s="411">
        <f t="shared" ref="AF380" si="1071">AF379</f>
        <v>0</v>
      </c>
      <c r="AG380" s="411">
        <f t="shared" ref="AG380" si="1072">AG379</f>
        <v>0</v>
      </c>
      <c r="AH380" s="411">
        <f t="shared" ref="AH380" si="1073">AH379</f>
        <v>0</v>
      </c>
      <c r="AI380" s="411">
        <f t="shared" ref="AI380" si="1074">AI379</f>
        <v>0</v>
      </c>
      <c r="AJ380" s="411">
        <f t="shared" ref="AJ380" si="1075">AJ379</f>
        <v>0</v>
      </c>
      <c r="AK380" s="411">
        <f t="shared" ref="AK380" si="1076">AK379</f>
        <v>0</v>
      </c>
      <c r="AL380" s="411">
        <f t="shared" ref="AL380" si="1077">AL379</f>
        <v>0</v>
      </c>
      <c r="AM380" s="306"/>
    </row>
    <row r="381" spans="1:39" outlineLevel="1">
      <c r="B381" s="437"/>
      <c r="C381" s="305"/>
      <c r="D381" s="291"/>
      <c r="E381" s="291"/>
      <c r="F381" s="291"/>
      <c r="G381" s="291"/>
      <c r="H381" s="291"/>
      <c r="I381" s="291"/>
      <c r="J381" s="291"/>
      <c r="K381" s="291"/>
      <c r="L381" s="291"/>
      <c r="M381" s="291"/>
      <c r="N381" s="291"/>
      <c r="O381" s="291"/>
      <c r="P381" s="291"/>
      <c r="Q381" s="291"/>
      <c r="R381" s="291"/>
      <c r="S381" s="291"/>
      <c r="T381" s="291"/>
      <c r="U381" s="291"/>
      <c r="V381" s="291"/>
      <c r="W381" s="291"/>
      <c r="X381" s="291"/>
      <c r="Y381" s="301"/>
      <c r="Z381" s="301"/>
      <c r="AA381" s="301"/>
      <c r="AB381" s="301"/>
      <c r="AC381" s="301"/>
      <c r="AD381" s="301"/>
      <c r="AE381" s="301"/>
      <c r="AF381" s="301"/>
      <c r="AG381" s="301"/>
      <c r="AH381" s="301"/>
      <c r="AI381" s="301"/>
      <c r="AJ381" s="301"/>
      <c r="AK381" s="301"/>
      <c r="AL381" s="301"/>
      <c r="AM381" s="306"/>
    </row>
    <row r="382" spans="1:39" ht="15.75">
      <c r="B382" s="327" t="s">
        <v>274</v>
      </c>
      <c r="C382" s="329"/>
      <c r="D382" s="329">
        <f>SUM(D224:D380)</f>
        <v>19559159</v>
      </c>
      <c r="E382" s="329"/>
      <c r="F382" s="329"/>
      <c r="G382" s="329"/>
      <c r="H382" s="329"/>
      <c r="I382" s="329"/>
      <c r="J382" s="329"/>
      <c r="K382" s="329"/>
      <c r="L382" s="329"/>
      <c r="M382" s="329"/>
      <c r="N382" s="329"/>
      <c r="O382" s="329">
        <f>SUM(O224:O380)</f>
        <v>2949.4967689739765</v>
      </c>
      <c r="P382" s="329"/>
      <c r="Q382" s="329"/>
      <c r="R382" s="329"/>
      <c r="S382" s="329"/>
      <c r="T382" s="329"/>
      <c r="U382" s="329"/>
      <c r="V382" s="329"/>
      <c r="W382" s="329"/>
      <c r="X382" s="329"/>
      <c r="Y382" s="329">
        <f>IF(Y222="kWh",SUMPRODUCT(D224:D380,Y224:Y380))</f>
        <v>7779143.6685239635</v>
      </c>
      <c r="Z382" s="329">
        <f>IF(Z222="kWh",SUMPRODUCT(D224:D380,Z224:Z380))</f>
        <v>2068396.8675360489</v>
      </c>
      <c r="AA382" s="329">
        <f>IF(AA222="kw",SUMPRODUCT(N224:N380,O224:O380,AA224:AA380),SUMPRODUCT(D224:D380,AA224:AA380))</f>
        <v>21427.171919758981</v>
      </c>
      <c r="AB382" s="329">
        <f>IF(AB222="kw",SUMPRODUCT(N224:N380,O224:O380,AB224:AB380),SUMPRODUCT(D224:D380,AB224:AB380))</f>
        <v>0</v>
      </c>
      <c r="AC382" s="329">
        <f>IF(AC222="kw",SUMPRODUCT(N224:N380,O224:O380,AC224:AC380),SUMPRODUCT(D224:D380,AC224:AC380))</f>
        <v>0</v>
      </c>
      <c r="AD382" s="329">
        <f>IF(AD222="kw",SUMPRODUCT(N224:N380,O224:O380,AD224:AD380),SUMPRODUCT(D224:D380,AD224:AD380))</f>
        <v>0</v>
      </c>
      <c r="AE382" s="329">
        <f>IF(AE222="kw",SUMPRODUCT(N224:N380,O224:O380,AE224:AE380),SUMPRODUCT(D224:D380,AE224:AE380))</f>
        <v>0</v>
      </c>
      <c r="AF382" s="329">
        <f>IF(AF222="kw",SUMPRODUCT(N224:N380,O224:O380,AF224:AF380),SUMPRODUCT(D224:D380,AF224:AF380))</f>
        <v>0</v>
      </c>
      <c r="AG382" s="329">
        <f>IF(AG222="kw",SUMPRODUCT(N224:N380,O224:O380,AG224:AG380),SUMPRODUCT(D224:D380,AG224:AG380))</f>
        <v>0</v>
      </c>
      <c r="AH382" s="329">
        <f>IF(AH222="kw",SUMPRODUCT(N224:N380,O224:O380,AH224:AH380),SUMPRODUCT(D224:D380,AH224:AH380))</f>
        <v>0</v>
      </c>
      <c r="AI382" s="329">
        <f>IF(AI222="kw",SUMPRODUCT(N224:N380,O224:O380,AI224:AI380),SUMPRODUCT(D224:D380,AI224:AI380))</f>
        <v>0</v>
      </c>
      <c r="AJ382" s="329">
        <f>IF(AJ222="kw",SUMPRODUCT(N224:N380,O224:O380,AJ224:AJ380),SUMPRODUCT(D224:D380,AJ224:AJ380))</f>
        <v>0</v>
      </c>
      <c r="AK382" s="329">
        <f>IF(AK222="kw",SUMPRODUCT(N224:N380,O224:O380,AK224:AK380),SUMPRODUCT(D224:D380,AK224:AK380))</f>
        <v>0</v>
      </c>
      <c r="AL382" s="329">
        <f>IF(AL222="kw",SUMPRODUCT(N224:N380,O224:O380,AL224:AL380),SUMPRODUCT(D224:D380,AL224:AL380))</f>
        <v>0</v>
      </c>
      <c r="AM382" s="330"/>
    </row>
    <row r="383" spans="1:39" ht="15.75">
      <c r="B383" s="391" t="s">
        <v>275</v>
      </c>
      <c r="C383" s="392"/>
      <c r="D383" s="392"/>
      <c r="E383" s="392"/>
      <c r="F383" s="392"/>
      <c r="G383" s="392"/>
      <c r="H383" s="392"/>
      <c r="I383" s="392"/>
      <c r="J383" s="392"/>
      <c r="K383" s="392"/>
      <c r="L383" s="392"/>
      <c r="M383" s="392"/>
      <c r="N383" s="392"/>
      <c r="O383" s="392"/>
      <c r="P383" s="392"/>
      <c r="Q383" s="392"/>
      <c r="R383" s="392"/>
      <c r="S383" s="392"/>
      <c r="T383" s="392"/>
      <c r="U383" s="392"/>
      <c r="V383" s="392"/>
      <c r="W383" s="392"/>
      <c r="X383" s="392"/>
      <c r="Y383" s="392">
        <f>HLOOKUP(Y221,'2. LRAMVA Threshold'!$B$42:$Q$53,8,FALSE)</f>
        <v>0</v>
      </c>
      <c r="Z383" s="392">
        <f>HLOOKUP(Z221,'2. LRAMVA Threshold'!$B$42:$Q$53,8,FALSE)</f>
        <v>0</v>
      </c>
      <c r="AA383" s="392">
        <f>HLOOKUP(AA221,'2. LRAMVA Threshold'!$B$42:$Q$53,8,FALSE)</f>
        <v>0</v>
      </c>
      <c r="AB383" s="392">
        <f>HLOOKUP(AB221,'2. LRAMVA Threshold'!$B$42:$Q$53,8,FALSE)</f>
        <v>0</v>
      </c>
      <c r="AC383" s="392">
        <f>HLOOKUP(AC221,'2. LRAMVA Threshold'!$B$42:$Q$53,8,FALSE)</f>
        <v>0</v>
      </c>
      <c r="AD383" s="392">
        <f>HLOOKUP(AD221,'2. LRAMVA Threshold'!$B$42:$Q$53,8,FALSE)</f>
        <v>0</v>
      </c>
      <c r="AE383" s="392">
        <f>HLOOKUP(AE221,'2. LRAMVA Threshold'!$B$42:$Q$53,8,FALSE)</f>
        <v>0</v>
      </c>
      <c r="AF383" s="392">
        <f>HLOOKUP(AF221,'2. LRAMVA Threshold'!$B$42:$Q$53,8,FALSE)</f>
        <v>0</v>
      </c>
      <c r="AG383" s="392">
        <f>HLOOKUP(AG221,'2. LRAMVA Threshold'!$B$42:$Q$53,8,FALSE)</f>
        <v>0</v>
      </c>
      <c r="AH383" s="392">
        <f>HLOOKUP(AH221,'2. LRAMVA Threshold'!$B$42:$Q$53,8,FALSE)</f>
        <v>0</v>
      </c>
      <c r="AI383" s="392">
        <f>HLOOKUP(AI221,'2. LRAMVA Threshold'!$B$42:$Q$53,8,FALSE)</f>
        <v>0</v>
      </c>
      <c r="AJ383" s="392">
        <f>HLOOKUP(AJ221,'2. LRAMVA Threshold'!$B$42:$Q$53,8,FALSE)</f>
        <v>0</v>
      </c>
      <c r="AK383" s="392">
        <f>HLOOKUP(AK221,'2. LRAMVA Threshold'!$B$42:$Q$53,8,FALSE)</f>
        <v>0</v>
      </c>
      <c r="AL383" s="392">
        <f>HLOOKUP(AL221,'2. LRAMVA Threshold'!$B$42:$Q$53,8,FALSE)</f>
        <v>0</v>
      </c>
      <c r="AM383" s="393"/>
    </row>
    <row r="384" spans="1:39">
      <c r="B384" s="394"/>
      <c r="C384" s="432"/>
      <c r="D384" s="433"/>
      <c r="E384" s="433"/>
      <c r="F384" s="433"/>
      <c r="G384" s="433"/>
      <c r="H384" s="433"/>
      <c r="I384" s="433"/>
      <c r="J384" s="433"/>
      <c r="K384" s="433"/>
      <c r="L384" s="433"/>
      <c r="M384" s="433"/>
      <c r="N384" s="433"/>
      <c r="O384" s="434"/>
      <c r="P384" s="433"/>
      <c r="Q384" s="433"/>
      <c r="R384" s="433"/>
      <c r="S384" s="435"/>
      <c r="T384" s="435"/>
      <c r="U384" s="435"/>
      <c r="V384" s="435"/>
      <c r="W384" s="433"/>
      <c r="X384" s="433"/>
      <c r="Y384" s="436"/>
      <c r="Z384" s="436"/>
      <c r="AA384" s="436"/>
      <c r="AB384" s="436"/>
      <c r="AC384" s="436"/>
      <c r="AD384" s="436"/>
      <c r="AE384" s="436"/>
      <c r="AF384" s="399"/>
      <c r="AG384" s="399"/>
      <c r="AH384" s="399"/>
      <c r="AI384" s="399"/>
      <c r="AJ384" s="399"/>
      <c r="AK384" s="399"/>
      <c r="AL384" s="399"/>
      <c r="AM384" s="400"/>
    </row>
    <row r="385" spans="2:42">
      <c r="B385" s="324" t="s">
        <v>276</v>
      </c>
      <c r="C385" s="338"/>
      <c r="D385" s="338"/>
      <c r="E385" s="376"/>
      <c r="F385" s="376"/>
      <c r="G385" s="376"/>
      <c r="H385" s="376"/>
      <c r="I385" s="376"/>
      <c r="J385" s="376"/>
      <c r="K385" s="376"/>
      <c r="L385" s="376"/>
      <c r="M385" s="376"/>
      <c r="N385" s="376"/>
      <c r="O385" s="291"/>
      <c r="P385" s="340"/>
      <c r="Q385" s="340"/>
      <c r="R385" s="340"/>
      <c r="S385" s="339"/>
      <c r="T385" s="339"/>
      <c r="U385" s="339"/>
      <c r="V385" s="339"/>
      <c r="W385" s="340"/>
      <c r="X385" s="340"/>
      <c r="Y385" s="341">
        <f>HLOOKUP(Y$35,'3.  Distribution Rates'!$C$122:$P$133,8,FALSE)</f>
        <v>0</v>
      </c>
      <c r="Z385" s="341">
        <f>HLOOKUP(Z$35,'3.  Distribution Rates'!$C$122:$P$133,8,FALSE)</f>
        <v>0</v>
      </c>
      <c r="AA385" s="341">
        <f>HLOOKUP(AA$35,'3.  Distribution Rates'!$C$122:$P$133,8,FALSE)</f>
        <v>0</v>
      </c>
      <c r="AB385" s="341">
        <f>HLOOKUP(AB$35,'3.  Distribution Rates'!$C$122:$P$133,8,FALSE)</f>
        <v>0</v>
      </c>
      <c r="AC385" s="341">
        <f>HLOOKUP(AC$35,'3.  Distribution Rates'!$C$122:$P$133,8,FALSE)</f>
        <v>0</v>
      </c>
      <c r="AD385" s="341">
        <f>HLOOKUP(AD$35,'3.  Distribution Rates'!$C$122:$P$133,8,FALSE)</f>
        <v>0</v>
      </c>
      <c r="AE385" s="341">
        <f>HLOOKUP(AE$35,'3.  Distribution Rates'!$C$122:$P$133,8,FALSE)</f>
        <v>0</v>
      </c>
      <c r="AF385" s="341">
        <f>HLOOKUP(AF$35,'3.  Distribution Rates'!$C$122:$P$133,8,FALSE)</f>
        <v>0</v>
      </c>
      <c r="AG385" s="341">
        <f>HLOOKUP(AG$35,'3.  Distribution Rates'!$C$122:$P$133,8,FALSE)</f>
        <v>0</v>
      </c>
      <c r="AH385" s="341">
        <f>HLOOKUP(AH$35,'3.  Distribution Rates'!$C$122:$P$133,8,FALSE)</f>
        <v>0</v>
      </c>
      <c r="AI385" s="341">
        <f>HLOOKUP(AI$35,'3.  Distribution Rates'!$C$122:$P$133,8,FALSE)</f>
        <v>0</v>
      </c>
      <c r="AJ385" s="341">
        <f>HLOOKUP(AJ$35,'3.  Distribution Rates'!$C$122:$P$133,8,FALSE)</f>
        <v>0</v>
      </c>
      <c r="AK385" s="341">
        <f>HLOOKUP(AK$35,'3.  Distribution Rates'!$C$122:$P$133,8,FALSE)</f>
        <v>0</v>
      </c>
      <c r="AL385" s="341">
        <f>HLOOKUP(AL$35,'3.  Distribution Rates'!$C$122:$P$133,8,FALSE)</f>
        <v>0</v>
      </c>
      <c r="AM385" s="377"/>
      <c r="AN385" s="341"/>
      <c r="AO385" s="341"/>
      <c r="AP385" s="341"/>
    </row>
    <row r="386" spans="2:42">
      <c r="B386" s="324" t="s">
        <v>277</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'4.  2011-2014 LRAM'!Y139*Y385</f>
        <v>0</v>
      </c>
      <c r="Z386" s="378">
        <f>'4.  2011-2014 LRAM'!Z139*Z385</f>
        <v>0</v>
      </c>
      <c r="AA386" s="378">
        <f>'4.  2011-2014 LRAM'!AA139*AA385</f>
        <v>0</v>
      </c>
      <c r="AB386" s="378">
        <f>'4.  2011-2014 LRAM'!AB139*AB385</f>
        <v>0</v>
      </c>
      <c r="AC386" s="378">
        <f>'4.  2011-2014 LRAM'!AC139*AC385</f>
        <v>0</v>
      </c>
      <c r="AD386" s="378">
        <f>'4.  2011-2014 LRAM'!AD139*AD385</f>
        <v>0</v>
      </c>
      <c r="AE386" s="378">
        <f>'4.  2011-2014 LRAM'!AE139*AE385</f>
        <v>0</v>
      </c>
      <c r="AF386" s="378">
        <f>'4.  2011-2014 LRAM'!AF139*AF385</f>
        <v>0</v>
      </c>
      <c r="AG386" s="378">
        <f>'4.  2011-2014 LRAM'!AG139*AG385</f>
        <v>0</v>
      </c>
      <c r="AH386" s="378">
        <f>'4.  2011-2014 LRAM'!AH139*AH385</f>
        <v>0</v>
      </c>
      <c r="AI386" s="378">
        <f>'4.  2011-2014 LRAM'!AI139*AI385</f>
        <v>0</v>
      </c>
      <c r="AJ386" s="378">
        <f>'4.  2011-2014 LRAM'!AJ139*AJ385</f>
        <v>0</v>
      </c>
      <c r="AK386" s="378">
        <f>'4.  2011-2014 LRAM'!AK139*AK385</f>
        <v>0</v>
      </c>
      <c r="AL386" s="378">
        <f>'4.  2011-2014 LRAM'!AL139*AL385</f>
        <v>0</v>
      </c>
      <c r="AM386" s="627">
        <f>SUM(Y386:AL386)</f>
        <v>0</v>
      </c>
    </row>
    <row r="387" spans="2:42">
      <c r="B387" s="324" t="s">
        <v>278</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'4.  2011-2014 LRAM'!Y268*Y385</f>
        <v>0</v>
      </c>
      <c r="Z387" s="378">
        <f>'4.  2011-2014 LRAM'!Z268*Z385</f>
        <v>0</v>
      </c>
      <c r="AA387" s="378">
        <f>'4.  2011-2014 LRAM'!AA268*AA385</f>
        <v>0</v>
      </c>
      <c r="AB387" s="378">
        <f>'4.  2011-2014 LRAM'!AB268*AB385</f>
        <v>0</v>
      </c>
      <c r="AC387" s="378">
        <f>'4.  2011-2014 LRAM'!AC268*AC385</f>
        <v>0</v>
      </c>
      <c r="AD387" s="378">
        <f>'4.  2011-2014 LRAM'!AD268*AD385</f>
        <v>0</v>
      </c>
      <c r="AE387" s="378">
        <f>'4.  2011-2014 LRAM'!AE268*AE385</f>
        <v>0</v>
      </c>
      <c r="AF387" s="378">
        <f>'4.  2011-2014 LRAM'!AF268*AF385</f>
        <v>0</v>
      </c>
      <c r="AG387" s="378">
        <f>'4.  2011-2014 LRAM'!AG268*AG385</f>
        <v>0</v>
      </c>
      <c r="AH387" s="378">
        <f>'4.  2011-2014 LRAM'!AH268*AH385</f>
        <v>0</v>
      </c>
      <c r="AI387" s="378">
        <f>'4.  2011-2014 LRAM'!AI268*AI385</f>
        <v>0</v>
      </c>
      <c r="AJ387" s="378">
        <f>'4.  2011-2014 LRAM'!AJ268*AJ385</f>
        <v>0</v>
      </c>
      <c r="AK387" s="378">
        <f>'4.  2011-2014 LRAM'!AK268*AK385</f>
        <v>0</v>
      </c>
      <c r="AL387" s="378">
        <f>'4.  2011-2014 LRAM'!AL268*AL385</f>
        <v>0</v>
      </c>
      <c r="AM387" s="627">
        <f>SUM(Y387:AL387)</f>
        <v>0</v>
      </c>
    </row>
    <row r="388" spans="2:42">
      <c r="B388" s="324" t="s">
        <v>279</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'4.  2011-2014 LRAM'!Y397*Y385</f>
        <v>0</v>
      </c>
      <c r="Z388" s="378">
        <f>'4.  2011-2014 LRAM'!Z397*Z385</f>
        <v>0</v>
      </c>
      <c r="AA388" s="378">
        <f>'4.  2011-2014 LRAM'!AA397*AA385</f>
        <v>0</v>
      </c>
      <c r="AB388" s="378">
        <f>'4.  2011-2014 LRAM'!AB397*AB385</f>
        <v>0</v>
      </c>
      <c r="AC388" s="378">
        <f>'4.  2011-2014 LRAM'!AC397*AC385</f>
        <v>0</v>
      </c>
      <c r="AD388" s="378">
        <f>'4.  2011-2014 LRAM'!AD397*AD385</f>
        <v>0</v>
      </c>
      <c r="AE388" s="378">
        <f>'4.  2011-2014 LRAM'!AE397*AE385</f>
        <v>0</v>
      </c>
      <c r="AF388" s="378">
        <f>'4.  2011-2014 LRAM'!AF397*AF385</f>
        <v>0</v>
      </c>
      <c r="AG388" s="378">
        <f>'4.  2011-2014 LRAM'!AG397*AG385</f>
        <v>0</v>
      </c>
      <c r="AH388" s="378">
        <f>'4.  2011-2014 LRAM'!AH397*AH385</f>
        <v>0</v>
      </c>
      <c r="AI388" s="378">
        <f>'4.  2011-2014 LRAM'!AI397*AI385</f>
        <v>0</v>
      </c>
      <c r="AJ388" s="378">
        <f>'4.  2011-2014 LRAM'!AJ397*AJ385</f>
        <v>0</v>
      </c>
      <c r="AK388" s="378">
        <f>'4.  2011-2014 LRAM'!AK397*AK385</f>
        <v>0</v>
      </c>
      <c r="AL388" s="378">
        <f>'4.  2011-2014 LRAM'!AL397*AL385</f>
        <v>0</v>
      </c>
      <c r="AM388" s="627">
        <f>SUM(Y388:AL388)</f>
        <v>0</v>
      </c>
    </row>
    <row r="389" spans="2:42">
      <c r="B389" s="324" t="s">
        <v>280</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'4.  2011-2014 LRAM'!Y527*Y385</f>
        <v>0</v>
      </c>
      <c r="Z389" s="378">
        <f>'4.  2011-2014 LRAM'!Z527*Z385</f>
        <v>0</v>
      </c>
      <c r="AA389" s="378">
        <f>'4.  2011-2014 LRAM'!AA527*AA385</f>
        <v>0</v>
      </c>
      <c r="AB389" s="378">
        <f>'4.  2011-2014 LRAM'!AB527*AB385</f>
        <v>0</v>
      </c>
      <c r="AC389" s="378">
        <f>'4.  2011-2014 LRAM'!AC527*AC385</f>
        <v>0</v>
      </c>
      <c r="AD389" s="378">
        <f>'4.  2011-2014 LRAM'!AD527*AD385</f>
        <v>0</v>
      </c>
      <c r="AE389" s="378">
        <f>'4.  2011-2014 LRAM'!AE527*AE385</f>
        <v>0</v>
      </c>
      <c r="AF389" s="378">
        <f>'4.  2011-2014 LRAM'!AF527*AF385</f>
        <v>0</v>
      </c>
      <c r="AG389" s="378">
        <f>'4.  2011-2014 LRAM'!AG527*AG385</f>
        <v>0</v>
      </c>
      <c r="AH389" s="378">
        <f>'4.  2011-2014 LRAM'!AH527*AH385</f>
        <v>0</v>
      </c>
      <c r="AI389" s="378">
        <f>'4.  2011-2014 LRAM'!AI527*AI385</f>
        <v>0</v>
      </c>
      <c r="AJ389" s="378">
        <f>'4.  2011-2014 LRAM'!AJ527*AJ385</f>
        <v>0</v>
      </c>
      <c r="AK389" s="378">
        <f>'4.  2011-2014 LRAM'!AK527*AK385</f>
        <v>0</v>
      </c>
      <c r="AL389" s="378">
        <f>'4.  2011-2014 LRAM'!AL527*AL385</f>
        <v>0</v>
      </c>
      <c r="AM389" s="627">
        <f t="shared" ref="AM389:AM391" si="1078">SUM(Y389:AL389)</f>
        <v>0</v>
      </c>
    </row>
    <row r="390" spans="2:42">
      <c r="B390" s="324" t="s">
        <v>281</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 t="shared" ref="Y390:AL390" si="1079">Y211*Y385</f>
        <v>0</v>
      </c>
      <c r="Z390" s="378">
        <f t="shared" si="1079"/>
        <v>0</v>
      </c>
      <c r="AA390" s="378">
        <f t="shared" si="1079"/>
        <v>0</v>
      </c>
      <c r="AB390" s="378">
        <f t="shared" si="1079"/>
        <v>0</v>
      </c>
      <c r="AC390" s="378">
        <f t="shared" si="1079"/>
        <v>0</v>
      </c>
      <c r="AD390" s="378">
        <f t="shared" si="1079"/>
        <v>0</v>
      </c>
      <c r="AE390" s="378">
        <f t="shared" si="1079"/>
        <v>0</v>
      </c>
      <c r="AF390" s="378">
        <f t="shared" si="1079"/>
        <v>0</v>
      </c>
      <c r="AG390" s="378">
        <f t="shared" si="1079"/>
        <v>0</v>
      </c>
      <c r="AH390" s="378">
        <f t="shared" si="1079"/>
        <v>0</v>
      </c>
      <c r="AI390" s="378">
        <f t="shared" si="1079"/>
        <v>0</v>
      </c>
      <c r="AJ390" s="378">
        <f t="shared" si="1079"/>
        <v>0</v>
      </c>
      <c r="AK390" s="378">
        <f t="shared" si="1079"/>
        <v>0</v>
      </c>
      <c r="AL390" s="378">
        <f t="shared" si="1079"/>
        <v>0</v>
      </c>
      <c r="AM390" s="627">
        <f t="shared" si="1078"/>
        <v>0</v>
      </c>
    </row>
    <row r="391" spans="2:42">
      <c r="B391" s="324" t="s">
        <v>290</v>
      </c>
      <c r="C391" s="345"/>
      <c r="D391" s="309"/>
      <c r="E391" s="279"/>
      <c r="F391" s="279"/>
      <c r="G391" s="279"/>
      <c r="H391" s="279"/>
      <c r="I391" s="279"/>
      <c r="J391" s="279"/>
      <c r="K391" s="279"/>
      <c r="L391" s="279"/>
      <c r="M391" s="279"/>
      <c r="N391" s="279"/>
      <c r="O391" s="291"/>
      <c r="P391" s="279"/>
      <c r="Q391" s="279"/>
      <c r="R391" s="279"/>
      <c r="S391" s="309"/>
      <c r="T391" s="309"/>
      <c r="U391" s="309"/>
      <c r="V391" s="309"/>
      <c r="W391" s="279"/>
      <c r="X391" s="279"/>
      <c r="Y391" s="378">
        <f>Y382*Y385</f>
        <v>0</v>
      </c>
      <c r="Z391" s="378">
        <f t="shared" ref="Z391:AL391" si="1080">Z382*Z385</f>
        <v>0</v>
      </c>
      <c r="AA391" s="378">
        <f t="shared" si="1080"/>
        <v>0</v>
      </c>
      <c r="AB391" s="378">
        <f t="shared" si="1080"/>
        <v>0</v>
      </c>
      <c r="AC391" s="378">
        <f t="shared" si="1080"/>
        <v>0</v>
      </c>
      <c r="AD391" s="378">
        <f t="shared" si="1080"/>
        <v>0</v>
      </c>
      <c r="AE391" s="378">
        <f t="shared" si="1080"/>
        <v>0</v>
      </c>
      <c r="AF391" s="378">
        <f t="shared" si="1080"/>
        <v>0</v>
      </c>
      <c r="AG391" s="378">
        <f t="shared" si="1080"/>
        <v>0</v>
      </c>
      <c r="AH391" s="378">
        <f t="shared" si="1080"/>
        <v>0</v>
      </c>
      <c r="AI391" s="378">
        <f t="shared" si="1080"/>
        <v>0</v>
      </c>
      <c r="AJ391" s="378">
        <f t="shared" si="1080"/>
        <v>0</v>
      </c>
      <c r="AK391" s="378">
        <f t="shared" si="1080"/>
        <v>0</v>
      </c>
      <c r="AL391" s="378">
        <f t="shared" si="1080"/>
        <v>0</v>
      </c>
      <c r="AM391" s="627">
        <f t="shared" si="1078"/>
        <v>0</v>
      </c>
    </row>
    <row r="392" spans="2:42" ht="15.75">
      <c r="B392" s="349" t="s">
        <v>282</v>
      </c>
      <c r="C392" s="345"/>
      <c r="D392" s="336"/>
      <c r="E392" s="334"/>
      <c r="F392" s="334"/>
      <c r="G392" s="334"/>
      <c r="H392" s="334"/>
      <c r="I392" s="334"/>
      <c r="J392" s="334"/>
      <c r="K392" s="334"/>
      <c r="L392" s="334"/>
      <c r="M392" s="334"/>
      <c r="N392" s="334"/>
      <c r="O392" s="300"/>
      <c r="P392" s="334"/>
      <c r="Q392" s="334"/>
      <c r="R392" s="334"/>
      <c r="S392" s="336"/>
      <c r="T392" s="336"/>
      <c r="U392" s="336"/>
      <c r="V392" s="336"/>
      <c r="W392" s="334"/>
      <c r="X392" s="334"/>
      <c r="Y392" s="346">
        <f>SUM(Y386:Y391)</f>
        <v>0</v>
      </c>
      <c r="Z392" s="346">
        <f t="shared" ref="Z392:AE392" si="1081">SUM(Z386:Z391)</f>
        <v>0</v>
      </c>
      <c r="AA392" s="346">
        <f t="shared" si="1081"/>
        <v>0</v>
      </c>
      <c r="AB392" s="346">
        <f t="shared" si="1081"/>
        <v>0</v>
      </c>
      <c r="AC392" s="346">
        <f t="shared" si="1081"/>
        <v>0</v>
      </c>
      <c r="AD392" s="346">
        <f t="shared" si="1081"/>
        <v>0</v>
      </c>
      <c r="AE392" s="346">
        <f t="shared" si="1081"/>
        <v>0</v>
      </c>
      <c r="AF392" s="346">
        <f>SUM(AF386:AF391)</f>
        <v>0</v>
      </c>
      <c r="AG392" s="346">
        <f t="shared" ref="AG392:AL392" si="1082">SUM(AG386:AG391)</f>
        <v>0</v>
      </c>
      <c r="AH392" s="346">
        <f t="shared" si="1082"/>
        <v>0</v>
      </c>
      <c r="AI392" s="346">
        <f t="shared" si="1082"/>
        <v>0</v>
      </c>
      <c r="AJ392" s="346">
        <f t="shared" si="1082"/>
        <v>0</v>
      </c>
      <c r="AK392" s="346">
        <f t="shared" si="1082"/>
        <v>0</v>
      </c>
      <c r="AL392" s="346">
        <f t="shared" si="1082"/>
        <v>0</v>
      </c>
      <c r="AM392" s="407">
        <f>SUM(AM386:AM391)</f>
        <v>0</v>
      </c>
    </row>
    <row r="393" spans="2:42" ht="15.75">
      <c r="B393" s="349" t="s">
        <v>283</v>
      </c>
      <c r="C393" s="345"/>
      <c r="D393" s="350"/>
      <c r="E393" s="334"/>
      <c r="F393" s="334"/>
      <c r="G393" s="334"/>
      <c r="H393" s="334"/>
      <c r="I393" s="334"/>
      <c r="J393" s="334"/>
      <c r="K393" s="334"/>
      <c r="L393" s="334"/>
      <c r="M393" s="334"/>
      <c r="N393" s="334"/>
      <c r="O393" s="300"/>
      <c r="P393" s="334"/>
      <c r="Q393" s="334"/>
      <c r="R393" s="334"/>
      <c r="S393" s="336"/>
      <c r="T393" s="336"/>
      <c r="U393" s="336"/>
      <c r="V393" s="336"/>
      <c r="W393" s="334"/>
      <c r="X393" s="334"/>
      <c r="Y393" s="347">
        <f>Y383*Y385</f>
        <v>0</v>
      </c>
      <c r="Z393" s="347">
        <f t="shared" ref="Z393:AE393" si="1083">Z383*Z385</f>
        <v>0</v>
      </c>
      <c r="AA393" s="347">
        <f t="shared" si="1083"/>
        <v>0</v>
      </c>
      <c r="AB393" s="347">
        <f t="shared" si="1083"/>
        <v>0</v>
      </c>
      <c r="AC393" s="347">
        <f t="shared" si="1083"/>
        <v>0</v>
      </c>
      <c r="AD393" s="347">
        <f t="shared" si="1083"/>
        <v>0</v>
      </c>
      <c r="AE393" s="347">
        <f t="shared" si="1083"/>
        <v>0</v>
      </c>
      <c r="AF393" s="347">
        <f>AF383*AF385</f>
        <v>0</v>
      </c>
      <c r="AG393" s="347">
        <f t="shared" ref="AG393:AL393" si="1084">AG383*AG385</f>
        <v>0</v>
      </c>
      <c r="AH393" s="347">
        <f t="shared" si="1084"/>
        <v>0</v>
      </c>
      <c r="AI393" s="347">
        <f t="shared" si="1084"/>
        <v>0</v>
      </c>
      <c r="AJ393" s="347">
        <f t="shared" si="1084"/>
        <v>0</v>
      </c>
      <c r="AK393" s="347">
        <f t="shared" si="1084"/>
        <v>0</v>
      </c>
      <c r="AL393" s="347">
        <f t="shared" si="1084"/>
        <v>0</v>
      </c>
      <c r="AM393" s="407">
        <f>SUM(Y393:AL393)</f>
        <v>0</v>
      </c>
    </row>
    <row r="394" spans="2:42" ht="15.75">
      <c r="B394" s="349" t="s">
        <v>284</v>
      </c>
      <c r="C394" s="345"/>
      <c r="D394" s="350"/>
      <c r="E394" s="334"/>
      <c r="F394" s="334"/>
      <c r="G394" s="334"/>
      <c r="H394" s="334"/>
      <c r="I394" s="334"/>
      <c r="J394" s="334"/>
      <c r="K394" s="334"/>
      <c r="L394" s="334"/>
      <c r="M394" s="334"/>
      <c r="N394" s="334"/>
      <c r="O394" s="300"/>
      <c r="P394" s="334"/>
      <c r="Q394" s="334"/>
      <c r="R394" s="334"/>
      <c r="S394" s="350"/>
      <c r="T394" s="350"/>
      <c r="U394" s="350"/>
      <c r="V394" s="350"/>
      <c r="W394" s="334"/>
      <c r="X394" s="334"/>
      <c r="Y394" s="351"/>
      <c r="Z394" s="351"/>
      <c r="AA394" s="351"/>
      <c r="AB394" s="351"/>
      <c r="AC394" s="351"/>
      <c r="AD394" s="351"/>
      <c r="AE394" s="351"/>
      <c r="AF394" s="351"/>
      <c r="AG394" s="351"/>
      <c r="AH394" s="351"/>
      <c r="AI394" s="351"/>
      <c r="AJ394" s="351"/>
      <c r="AK394" s="351"/>
      <c r="AL394" s="351"/>
      <c r="AM394" s="407">
        <f>AM392-AM393</f>
        <v>0</v>
      </c>
    </row>
    <row r="395" spans="2:42">
      <c r="B395" s="324"/>
      <c r="C395" s="350"/>
      <c r="D395" s="350"/>
      <c r="E395" s="334"/>
      <c r="F395" s="334"/>
      <c r="G395" s="334"/>
      <c r="H395" s="334"/>
      <c r="I395" s="334"/>
      <c r="J395" s="334"/>
      <c r="K395" s="334"/>
      <c r="L395" s="334"/>
      <c r="M395" s="334"/>
      <c r="N395" s="334"/>
      <c r="O395" s="300"/>
      <c r="P395" s="334"/>
      <c r="Q395" s="334"/>
      <c r="R395" s="334"/>
      <c r="S395" s="350"/>
      <c r="T395" s="345"/>
      <c r="U395" s="350"/>
      <c r="V395" s="350"/>
      <c r="W395" s="334"/>
      <c r="X395" s="334"/>
      <c r="Y395" s="352"/>
      <c r="Z395" s="352"/>
      <c r="AA395" s="352"/>
      <c r="AB395" s="352"/>
      <c r="AC395" s="352"/>
      <c r="AD395" s="352"/>
      <c r="AE395" s="352"/>
      <c r="AF395" s="352"/>
      <c r="AG395" s="352"/>
      <c r="AH395" s="352"/>
      <c r="AI395" s="352"/>
      <c r="AJ395" s="352"/>
      <c r="AK395" s="352"/>
      <c r="AL395" s="352"/>
      <c r="AM395" s="348"/>
    </row>
    <row r="396" spans="2:42">
      <c r="B396" s="439" t="s">
        <v>285</v>
      </c>
      <c r="C396" s="304"/>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SUMPRODUCT(E224:E380,Y224:Y380)</f>
        <v>7778596.5963820843</v>
      </c>
      <c r="Z396" s="291">
        <f>SUMPRODUCT(E224:E380,Z224:Z380)</f>
        <v>2049671.1746055477</v>
      </c>
      <c r="AA396" s="291">
        <f t="shared" ref="AA396:AL396" si="1085">IF(AA222="kw",SUMPRODUCT($N$224:$N$380,$P$224:$P$380,AA224:AA380),SUMPRODUCT($E$224:$E$380,AA224:AA380))</f>
        <v>21494.166185688169</v>
      </c>
      <c r="AB396" s="291">
        <f t="shared" si="1085"/>
        <v>0</v>
      </c>
      <c r="AC396" s="291">
        <f t="shared" si="1085"/>
        <v>0</v>
      </c>
      <c r="AD396" s="291">
        <f t="shared" si="1085"/>
        <v>0</v>
      </c>
      <c r="AE396" s="291">
        <f t="shared" si="1085"/>
        <v>0</v>
      </c>
      <c r="AF396" s="291">
        <f t="shared" si="1085"/>
        <v>0</v>
      </c>
      <c r="AG396" s="291">
        <f t="shared" si="1085"/>
        <v>0</v>
      </c>
      <c r="AH396" s="291">
        <f t="shared" si="1085"/>
        <v>0</v>
      </c>
      <c r="AI396" s="291">
        <f t="shared" si="1085"/>
        <v>0</v>
      </c>
      <c r="AJ396" s="291">
        <f t="shared" si="1085"/>
        <v>0</v>
      </c>
      <c r="AK396" s="291">
        <f t="shared" si="1085"/>
        <v>0</v>
      </c>
      <c r="AL396" s="291">
        <f t="shared" si="1085"/>
        <v>0</v>
      </c>
      <c r="AM396" s="348"/>
    </row>
    <row r="397" spans="2:42">
      <c r="B397" s="439" t="s">
        <v>286</v>
      </c>
      <c r="C397" s="304"/>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SUMPRODUCT(F224:F380,Y224:Y380)</f>
        <v>7778596.5963820843</v>
      </c>
      <c r="Z397" s="291">
        <f>SUMPRODUCT(F224:F380,Z224:Z380)</f>
        <v>2094513.2361760275</v>
      </c>
      <c r="AA397" s="291">
        <f t="shared" ref="AA397:AL397" si="1086">IF(AA222="kw",SUMPRODUCT($N$224:$N$380,$Q$224:$Q$380,AA224:AA380),SUMPRODUCT($F$224:$F$380,AA224:AA380))</f>
        <v>23029.042230249757</v>
      </c>
      <c r="AB397" s="291">
        <f t="shared" si="1086"/>
        <v>0</v>
      </c>
      <c r="AC397" s="291">
        <f t="shared" si="1086"/>
        <v>0</v>
      </c>
      <c r="AD397" s="291">
        <f t="shared" si="1086"/>
        <v>0</v>
      </c>
      <c r="AE397" s="291">
        <f t="shared" si="1086"/>
        <v>0</v>
      </c>
      <c r="AF397" s="291">
        <f t="shared" si="1086"/>
        <v>0</v>
      </c>
      <c r="AG397" s="291">
        <f t="shared" si="1086"/>
        <v>0</v>
      </c>
      <c r="AH397" s="291">
        <f t="shared" si="1086"/>
        <v>0</v>
      </c>
      <c r="AI397" s="291">
        <f t="shared" si="1086"/>
        <v>0</v>
      </c>
      <c r="AJ397" s="291">
        <f t="shared" si="1086"/>
        <v>0</v>
      </c>
      <c r="AK397" s="291">
        <f t="shared" si="1086"/>
        <v>0</v>
      </c>
      <c r="AL397" s="291">
        <f t="shared" si="1086"/>
        <v>0</v>
      </c>
      <c r="AM397" s="337"/>
    </row>
    <row r="398" spans="2:42">
      <c r="B398" s="439" t="s">
        <v>287</v>
      </c>
      <c r="C398" s="304"/>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SUMPRODUCT(G224:G380,Y224:Y380)</f>
        <v>7778596.5963820843</v>
      </c>
      <c r="Z398" s="291">
        <f>SUMPRODUCT(G224:G380,Z224:Z380)</f>
        <v>2094502.1464926787</v>
      </c>
      <c r="AA398" s="291">
        <f t="shared" ref="AA398:AL398" si="1087">IF(AA222="kw",SUMPRODUCT($N$224:$N$380,$R$224:$R$380,AA224:AA380),SUMPRODUCT($G$224:$G$380,AA224:AA380))</f>
        <v>23028.858200796967</v>
      </c>
      <c r="AB398" s="291">
        <f t="shared" si="1087"/>
        <v>0</v>
      </c>
      <c r="AC398" s="291">
        <f t="shared" si="1087"/>
        <v>0</v>
      </c>
      <c r="AD398" s="291">
        <f t="shared" si="1087"/>
        <v>0</v>
      </c>
      <c r="AE398" s="291">
        <f t="shared" si="1087"/>
        <v>0</v>
      </c>
      <c r="AF398" s="291">
        <f t="shared" si="1087"/>
        <v>0</v>
      </c>
      <c r="AG398" s="291">
        <f t="shared" si="1087"/>
        <v>0</v>
      </c>
      <c r="AH398" s="291">
        <f t="shared" si="1087"/>
        <v>0</v>
      </c>
      <c r="AI398" s="291">
        <f t="shared" si="1087"/>
        <v>0</v>
      </c>
      <c r="AJ398" s="291">
        <f t="shared" si="1087"/>
        <v>0</v>
      </c>
      <c r="AK398" s="291">
        <f t="shared" si="1087"/>
        <v>0</v>
      </c>
      <c r="AL398" s="291">
        <f t="shared" si="1087"/>
        <v>0</v>
      </c>
      <c r="AM398" s="337"/>
    </row>
    <row r="399" spans="2:42">
      <c r="B399" s="440" t="s">
        <v>288</v>
      </c>
      <c r="C399" s="364"/>
      <c r="D399" s="384"/>
      <c r="E399" s="384"/>
      <c r="F399" s="384"/>
      <c r="G399" s="384"/>
      <c r="H399" s="384"/>
      <c r="I399" s="384"/>
      <c r="J399" s="384"/>
      <c r="K399" s="384"/>
      <c r="L399" s="384"/>
      <c r="M399" s="384"/>
      <c r="N399" s="384"/>
      <c r="O399" s="383"/>
      <c r="P399" s="384"/>
      <c r="Q399" s="384"/>
      <c r="R399" s="384"/>
      <c r="S399" s="364"/>
      <c r="T399" s="385"/>
      <c r="U399" s="385"/>
      <c r="V399" s="384"/>
      <c r="W399" s="384"/>
      <c r="X399" s="385"/>
      <c r="Y399" s="326">
        <f>SUMPRODUCT(H224:H380,Y224:Y380)</f>
        <v>7778596.5963820843</v>
      </c>
      <c r="Z399" s="326">
        <f>SUMPRODUCT(H224:H380,Z224:Z380)</f>
        <v>2094491.0568093297</v>
      </c>
      <c r="AA399" s="326">
        <f t="shared" ref="AA399:AL399" si="1088">IF(AA222="kw",SUMPRODUCT($N$224:$N$380,$S$224:$S$380,AA224:AA380),SUMPRODUCT($H$224:$H$380,AA224:AA380))</f>
        <v>23028.674171344173</v>
      </c>
      <c r="AB399" s="326">
        <f t="shared" si="1088"/>
        <v>0</v>
      </c>
      <c r="AC399" s="326">
        <f t="shared" si="1088"/>
        <v>0</v>
      </c>
      <c r="AD399" s="326">
        <f t="shared" si="1088"/>
        <v>0</v>
      </c>
      <c r="AE399" s="326">
        <f t="shared" si="1088"/>
        <v>0</v>
      </c>
      <c r="AF399" s="326">
        <f t="shared" si="1088"/>
        <v>0</v>
      </c>
      <c r="AG399" s="326">
        <f t="shared" si="1088"/>
        <v>0</v>
      </c>
      <c r="AH399" s="326">
        <f t="shared" si="1088"/>
        <v>0</v>
      </c>
      <c r="AI399" s="326">
        <f t="shared" si="1088"/>
        <v>0</v>
      </c>
      <c r="AJ399" s="326">
        <f t="shared" si="1088"/>
        <v>0</v>
      </c>
      <c r="AK399" s="326">
        <f t="shared" si="1088"/>
        <v>0</v>
      </c>
      <c r="AL399" s="326">
        <f t="shared" si="1088"/>
        <v>0</v>
      </c>
      <c r="AM399" s="386"/>
    </row>
    <row r="400" spans="2:42" ht="21" customHeight="1">
      <c r="B400" s="368" t="s">
        <v>585</v>
      </c>
      <c r="C400" s="387"/>
      <c r="D400" s="388"/>
      <c r="E400" s="388"/>
      <c r="F400" s="388"/>
      <c r="G400" s="388"/>
      <c r="H400" s="388"/>
      <c r="I400" s="388"/>
      <c r="J400" s="388"/>
      <c r="K400" s="388"/>
      <c r="L400" s="388"/>
      <c r="M400" s="388"/>
      <c r="N400" s="388"/>
      <c r="O400" s="388"/>
      <c r="P400" s="388"/>
      <c r="Q400" s="388"/>
      <c r="R400" s="388"/>
      <c r="S400" s="371"/>
      <c r="T400" s="372"/>
      <c r="U400" s="388"/>
      <c r="V400" s="388"/>
      <c r="W400" s="388"/>
      <c r="X400" s="388"/>
      <c r="Y400" s="409"/>
      <c r="Z400" s="409"/>
      <c r="AA400" s="409"/>
      <c r="AB400" s="409"/>
      <c r="AC400" s="409"/>
      <c r="AD400" s="409"/>
      <c r="AE400" s="409"/>
      <c r="AF400" s="409"/>
      <c r="AG400" s="409"/>
      <c r="AH400" s="409"/>
      <c r="AI400" s="409"/>
      <c r="AJ400" s="409"/>
      <c r="AK400" s="409"/>
      <c r="AL400" s="409"/>
      <c r="AM400" s="389"/>
    </row>
    <row r="403" spans="1:39" ht="15.75">
      <c r="B403" s="280" t="s">
        <v>291</v>
      </c>
      <c r="C403" s="281"/>
      <c r="D403" s="588" t="s">
        <v>526</v>
      </c>
      <c r="E403" s="253"/>
      <c r="F403" s="590"/>
      <c r="G403" s="253"/>
      <c r="H403" s="253"/>
      <c r="I403" s="253"/>
      <c r="J403" s="253"/>
      <c r="K403" s="253"/>
      <c r="L403" s="253"/>
      <c r="M403" s="253"/>
      <c r="N403" s="253"/>
      <c r="O403" s="281"/>
      <c r="P403" s="253"/>
      <c r="Q403" s="253"/>
      <c r="R403" s="253"/>
      <c r="S403" s="253"/>
      <c r="T403" s="253"/>
      <c r="U403" s="253"/>
      <c r="V403" s="253"/>
      <c r="W403" s="253"/>
      <c r="X403" s="253"/>
      <c r="Y403" s="270"/>
      <c r="Z403" s="267"/>
      <c r="AA403" s="267"/>
      <c r="AB403" s="267"/>
      <c r="AC403" s="267"/>
      <c r="AD403" s="267"/>
      <c r="AE403" s="267"/>
      <c r="AF403" s="267"/>
      <c r="AG403" s="267"/>
      <c r="AH403" s="267"/>
      <c r="AI403" s="267"/>
      <c r="AJ403" s="267"/>
      <c r="AK403" s="267"/>
      <c r="AL403" s="267"/>
      <c r="AM403" s="282"/>
    </row>
    <row r="404" spans="1:39" ht="33.75" customHeight="1">
      <c r="B404" s="854" t="s">
        <v>211</v>
      </c>
      <c r="C404" s="856" t="s">
        <v>33</v>
      </c>
      <c r="D404" s="284" t="s">
        <v>422</v>
      </c>
      <c r="E404" s="858" t="s">
        <v>209</v>
      </c>
      <c r="F404" s="859"/>
      <c r="G404" s="859"/>
      <c r="H404" s="859"/>
      <c r="I404" s="859"/>
      <c r="J404" s="859"/>
      <c r="K404" s="859"/>
      <c r="L404" s="859"/>
      <c r="M404" s="860"/>
      <c r="N404" s="864" t="s">
        <v>213</v>
      </c>
      <c r="O404" s="284" t="s">
        <v>423</v>
      </c>
      <c r="P404" s="858" t="s">
        <v>212</v>
      </c>
      <c r="Q404" s="859"/>
      <c r="R404" s="859"/>
      <c r="S404" s="859"/>
      <c r="T404" s="859"/>
      <c r="U404" s="859"/>
      <c r="V404" s="859"/>
      <c r="W404" s="859"/>
      <c r="X404" s="860"/>
      <c r="Y404" s="861" t="s">
        <v>243</v>
      </c>
      <c r="Z404" s="862"/>
      <c r="AA404" s="862"/>
      <c r="AB404" s="862"/>
      <c r="AC404" s="862"/>
      <c r="AD404" s="862"/>
      <c r="AE404" s="862"/>
      <c r="AF404" s="862"/>
      <c r="AG404" s="862"/>
      <c r="AH404" s="862"/>
      <c r="AI404" s="862"/>
      <c r="AJ404" s="862"/>
      <c r="AK404" s="862"/>
      <c r="AL404" s="862"/>
      <c r="AM404" s="863"/>
    </row>
    <row r="405" spans="1:39" ht="61.5" customHeight="1">
      <c r="B405" s="855"/>
      <c r="C405" s="857"/>
      <c r="D405" s="285">
        <v>2017</v>
      </c>
      <c r="E405" s="285">
        <v>2018</v>
      </c>
      <c r="F405" s="285">
        <v>2019</v>
      </c>
      <c r="G405" s="285">
        <v>2020</v>
      </c>
      <c r="H405" s="285">
        <v>2021</v>
      </c>
      <c r="I405" s="285">
        <v>2022</v>
      </c>
      <c r="J405" s="285">
        <v>2023</v>
      </c>
      <c r="K405" s="285">
        <v>2024</v>
      </c>
      <c r="L405" s="285">
        <v>2025</v>
      </c>
      <c r="M405" s="285">
        <v>2026</v>
      </c>
      <c r="N405" s="865"/>
      <c r="O405" s="285">
        <v>2017</v>
      </c>
      <c r="P405" s="285">
        <v>2018</v>
      </c>
      <c r="Q405" s="285">
        <v>2019</v>
      </c>
      <c r="R405" s="285">
        <v>2020</v>
      </c>
      <c r="S405" s="285">
        <v>2021</v>
      </c>
      <c r="T405" s="285">
        <v>2022</v>
      </c>
      <c r="U405" s="285">
        <v>2023</v>
      </c>
      <c r="V405" s="285">
        <v>2024</v>
      </c>
      <c r="W405" s="285">
        <v>2025</v>
      </c>
      <c r="X405" s="285">
        <v>2026</v>
      </c>
      <c r="Y405" s="285" t="str">
        <f>'1.  LRAMVA Summary'!D52</f>
        <v>Residential</v>
      </c>
      <c r="Z405" s="285" t="str">
        <f>'1.  LRAMVA Summary'!E52</f>
        <v>GS&lt;50 kW</v>
      </c>
      <c r="AA405" s="285" t="str">
        <f>'1.  LRAMVA Summary'!F52</f>
        <v>GS&gt;50 kW</v>
      </c>
      <c r="AB405" s="285" t="str">
        <f>'1.  LRAMVA Summary'!G52</f>
        <v>Unmetered Scattered Load</v>
      </c>
      <c r="AC405" s="285" t="str">
        <f>'1.  LRAMVA Summary'!H52</f>
        <v>Streetlighting</v>
      </c>
      <c r="AD405" s="285" t="str">
        <f>'1.  LRAMVA Summary'!I52</f>
        <v/>
      </c>
      <c r="AE405" s="285" t="str">
        <f>'1.  LRAMVA Summary'!J52</f>
        <v/>
      </c>
      <c r="AF405" s="285" t="str">
        <f>'1.  LRAMVA Summary'!K52</f>
        <v/>
      </c>
      <c r="AG405" s="285" t="str">
        <f>'1.  LRAMVA Summary'!L52</f>
        <v/>
      </c>
      <c r="AH405" s="285" t="str">
        <f>'1.  LRAMVA Summary'!M52</f>
        <v/>
      </c>
      <c r="AI405" s="285" t="str">
        <f>'1.  LRAMVA Summary'!N52</f>
        <v/>
      </c>
      <c r="AJ405" s="285" t="str">
        <f>'1.  LRAMVA Summary'!O52</f>
        <v/>
      </c>
      <c r="AK405" s="285" t="str">
        <f>'1.  LRAMVA Summary'!P52</f>
        <v/>
      </c>
      <c r="AL405" s="285" t="str">
        <f>'1.  LRAMVA Summary'!Q52</f>
        <v/>
      </c>
      <c r="AM405" s="287" t="str">
        <f>'1.  LRAMVA Summary'!R52</f>
        <v>Total</v>
      </c>
    </row>
    <row r="406" spans="1:39" ht="15.75" hidden="1" customHeight="1">
      <c r="A406" s="530"/>
      <c r="B406" s="522" t="s">
        <v>504</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t="str">
        <f>'1.  LRAMVA Summary'!D53</f>
        <v>kWh</v>
      </c>
      <c r="Z406" s="291" t="str">
        <f>'1.  LRAMVA Summary'!E53</f>
        <v>kWh</v>
      </c>
      <c r="AA406" s="291" t="str">
        <f>'1.  LRAMVA Summary'!F53</f>
        <v>kW</v>
      </c>
      <c r="AB406" s="291" t="str">
        <f>'1.  LRAMVA Summary'!G53</f>
        <v>kWh</v>
      </c>
      <c r="AC406" s="291" t="str">
        <f>'1.  LRAMVA Summary'!H53</f>
        <v>kW</v>
      </c>
      <c r="AD406" s="291">
        <f>'1.  LRAMVA Summary'!I53</f>
        <v>0</v>
      </c>
      <c r="AE406" s="291">
        <f>'1.  LRAMVA Summary'!J53</f>
        <v>0</v>
      </c>
      <c r="AF406" s="291">
        <f>'1.  LRAMVA Summary'!K53</f>
        <v>0</v>
      </c>
      <c r="AG406" s="291">
        <f>'1.  LRAMVA Summary'!L53</f>
        <v>0</v>
      </c>
      <c r="AH406" s="291">
        <f>'1.  LRAMVA Summary'!M53</f>
        <v>0</v>
      </c>
      <c r="AI406" s="291">
        <f>'1.  LRAMVA Summary'!N53</f>
        <v>0</v>
      </c>
      <c r="AJ406" s="291">
        <f>'1.  LRAMVA Summary'!O53</f>
        <v>0</v>
      </c>
      <c r="AK406" s="291">
        <f>'1.  LRAMVA Summary'!P53</f>
        <v>0</v>
      </c>
      <c r="AL406" s="291">
        <f>'1.  LRAMVA Summary'!Q53</f>
        <v>0</v>
      </c>
      <c r="AM406" s="292"/>
    </row>
    <row r="407" spans="1:39" ht="15.75" hidden="1" outlineLevel="1">
      <c r="A407" s="530"/>
      <c r="B407" s="502" t="s">
        <v>497</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c r="Z407" s="291"/>
      <c r="AA407" s="291"/>
      <c r="AB407" s="291"/>
      <c r="AC407" s="291"/>
      <c r="AD407" s="291"/>
      <c r="AE407" s="291"/>
      <c r="AF407" s="291"/>
      <c r="AG407" s="291"/>
      <c r="AH407" s="291"/>
      <c r="AI407" s="291"/>
      <c r="AJ407" s="291"/>
      <c r="AK407" s="291"/>
      <c r="AL407" s="291"/>
      <c r="AM407" s="292"/>
    </row>
    <row r="408" spans="1:39" hidden="1" outlineLevel="1">
      <c r="A408" s="530">
        <v>1</v>
      </c>
      <c r="B408" s="428" t="s">
        <v>95</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10"/>
      <c r="Z408" s="410"/>
      <c r="AA408" s="410"/>
      <c r="AB408" s="410"/>
      <c r="AC408" s="410"/>
      <c r="AD408" s="410"/>
      <c r="AE408" s="410"/>
      <c r="AF408" s="410"/>
      <c r="AG408" s="410"/>
      <c r="AH408" s="410"/>
      <c r="AI408" s="410"/>
      <c r="AJ408" s="410"/>
      <c r="AK408" s="410"/>
      <c r="AL408" s="410"/>
      <c r="AM408" s="296">
        <f>SUM(Y408:AL408)</f>
        <v>0</v>
      </c>
    </row>
    <row r="409" spans="1:39" hidden="1" outlineLevel="1">
      <c r="A409" s="530"/>
      <c r="B409" s="431" t="s">
        <v>308</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 t="shared" ref="Z409" si="1089">Z408</f>
        <v>0</v>
      </c>
      <c r="AA409" s="411">
        <f t="shared" ref="AA409" si="1090">AA408</f>
        <v>0</v>
      </c>
      <c r="AB409" s="411">
        <f t="shared" ref="AB409" si="1091">AB408</f>
        <v>0</v>
      </c>
      <c r="AC409" s="411">
        <f t="shared" ref="AC409" si="1092">AC408</f>
        <v>0</v>
      </c>
      <c r="AD409" s="411">
        <f t="shared" ref="AD409" si="1093">AD408</f>
        <v>0</v>
      </c>
      <c r="AE409" s="411">
        <f t="shared" ref="AE409" si="1094">AE408</f>
        <v>0</v>
      </c>
      <c r="AF409" s="411">
        <f t="shared" ref="AF409" si="1095">AF408</f>
        <v>0</v>
      </c>
      <c r="AG409" s="411">
        <f t="shared" ref="AG409" si="1096">AG408</f>
        <v>0</v>
      </c>
      <c r="AH409" s="411">
        <f t="shared" ref="AH409" si="1097">AH408</f>
        <v>0</v>
      </c>
      <c r="AI409" s="411">
        <f t="shared" ref="AI409" si="1098">AI408</f>
        <v>0</v>
      </c>
      <c r="AJ409" s="411">
        <f t="shared" ref="AJ409" si="1099">AJ408</f>
        <v>0</v>
      </c>
      <c r="AK409" s="411">
        <f t="shared" ref="AK409" si="1100">AK408</f>
        <v>0</v>
      </c>
      <c r="AL409" s="411">
        <f t="shared" ref="AL409" si="1101">AL408</f>
        <v>0</v>
      </c>
      <c r="AM409" s="297"/>
    </row>
    <row r="410" spans="1:39" ht="15.75" hidden="1" outlineLevel="1">
      <c r="A410" s="530"/>
      <c r="B410" s="523"/>
      <c r="C410" s="299"/>
      <c r="D410" s="299"/>
      <c r="E410" s="299"/>
      <c r="F410" s="299"/>
      <c r="G410" s="299"/>
      <c r="H410" s="299"/>
      <c r="I410" s="299"/>
      <c r="J410" s="299"/>
      <c r="K410" s="299"/>
      <c r="L410" s="299"/>
      <c r="M410" s="299"/>
      <c r="N410" s="300"/>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39" hidden="1" outlineLevel="1">
      <c r="A411" s="530">
        <v>2</v>
      </c>
      <c r="B411" s="428" t="s">
        <v>96</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39" hidden="1" outlineLevel="1">
      <c r="A412" s="530"/>
      <c r="B412" s="431" t="s">
        <v>308</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 t="shared" ref="Z412" si="1102">Z411</f>
        <v>0</v>
      </c>
      <c r="AA412" s="411">
        <f t="shared" ref="AA412" si="1103">AA411</f>
        <v>0</v>
      </c>
      <c r="AB412" s="411">
        <f t="shared" ref="AB412" si="1104">AB411</f>
        <v>0</v>
      </c>
      <c r="AC412" s="411">
        <f t="shared" ref="AC412" si="1105">AC411</f>
        <v>0</v>
      </c>
      <c r="AD412" s="411">
        <f t="shared" ref="AD412" si="1106">AD411</f>
        <v>0</v>
      </c>
      <c r="AE412" s="411">
        <f t="shared" ref="AE412" si="1107">AE411</f>
        <v>0</v>
      </c>
      <c r="AF412" s="411">
        <f t="shared" ref="AF412" si="1108">AF411</f>
        <v>0</v>
      </c>
      <c r="AG412" s="411">
        <f t="shared" ref="AG412" si="1109">AG411</f>
        <v>0</v>
      </c>
      <c r="AH412" s="411">
        <f t="shared" ref="AH412" si="1110">AH411</f>
        <v>0</v>
      </c>
      <c r="AI412" s="411">
        <f t="shared" ref="AI412" si="1111">AI411</f>
        <v>0</v>
      </c>
      <c r="AJ412" s="411">
        <f t="shared" ref="AJ412" si="1112">AJ411</f>
        <v>0</v>
      </c>
      <c r="AK412" s="411">
        <f t="shared" ref="AK412" si="1113">AK411</f>
        <v>0</v>
      </c>
      <c r="AL412" s="411">
        <f t="shared" ref="AL412" si="1114">AL411</f>
        <v>0</v>
      </c>
      <c r="AM412" s="297"/>
    </row>
    <row r="413" spans="1:39" ht="15.75" hidden="1" outlineLevel="1">
      <c r="A413" s="530"/>
      <c r="B413" s="523"/>
      <c r="C413" s="299"/>
      <c r="D413" s="304"/>
      <c r="E413" s="304"/>
      <c r="F413" s="304"/>
      <c r="G413" s="304"/>
      <c r="H413" s="304"/>
      <c r="I413" s="304"/>
      <c r="J413" s="304"/>
      <c r="K413" s="304"/>
      <c r="L413" s="304"/>
      <c r="M413" s="304"/>
      <c r="N413" s="300"/>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39" hidden="1" outlineLevel="1">
      <c r="A414" s="530">
        <v>3</v>
      </c>
      <c r="B414" s="428" t="s">
        <v>97</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10"/>
      <c r="Z414" s="410"/>
      <c r="AA414" s="410"/>
      <c r="AB414" s="410"/>
      <c r="AC414" s="410"/>
      <c r="AD414" s="410"/>
      <c r="AE414" s="410"/>
      <c r="AF414" s="410"/>
      <c r="AG414" s="410"/>
      <c r="AH414" s="410"/>
      <c r="AI414" s="410"/>
      <c r="AJ414" s="410"/>
      <c r="AK414" s="410"/>
      <c r="AL414" s="410"/>
      <c r="AM414" s="296">
        <f>SUM(Y414:AL414)</f>
        <v>0</v>
      </c>
    </row>
    <row r="415" spans="1:39" hidden="1" outlineLevel="1">
      <c r="A415" s="530"/>
      <c r="B415" s="431" t="s">
        <v>308</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 t="shared" ref="Z415" si="1115">Z414</f>
        <v>0</v>
      </c>
      <c r="AA415" s="411">
        <f t="shared" ref="AA415" si="1116">AA414</f>
        <v>0</v>
      </c>
      <c r="AB415" s="411">
        <f t="shared" ref="AB415" si="1117">AB414</f>
        <v>0</v>
      </c>
      <c r="AC415" s="411">
        <f t="shared" ref="AC415" si="1118">AC414</f>
        <v>0</v>
      </c>
      <c r="AD415" s="411">
        <f t="shared" ref="AD415" si="1119">AD414</f>
        <v>0</v>
      </c>
      <c r="AE415" s="411">
        <f t="shared" ref="AE415" si="1120">AE414</f>
        <v>0</v>
      </c>
      <c r="AF415" s="411">
        <f t="shared" ref="AF415" si="1121">AF414</f>
        <v>0</v>
      </c>
      <c r="AG415" s="411">
        <f t="shared" ref="AG415" si="1122">AG414</f>
        <v>0</v>
      </c>
      <c r="AH415" s="411">
        <f t="shared" ref="AH415" si="1123">AH414</f>
        <v>0</v>
      </c>
      <c r="AI415" s="411">
        <f t="shared" ref="AI415" si="1124">AI414</f>
        <v>0</v>
      </c>
      <c r="AJ415" s="411">
        <f t="shared" ref="AJ415" si="1125">AJ414</f>
        <v>0</v>
      </c>
      <c r="AK415" s="411">
        <f t="shared" ref="AK415" si="1126">AK414</f>
        <v>0</v>
      </c>
      <c r="AL415" s="411">
        <f t="shared" ref="AL415" si="1127">AL414</f>
        <v>0</v>
      </c>
      <c r="AM415" s="297"/>
    </row>
    <row r="416" spans="1:39" hidden="1" outlineLevel="1">
      <c r="A416" s="530"/>
      <c r="B416" s="431"/>
      <c r="C416" s="305"/>
      <c r="D416" s="291"/>
      <c r="E416" s="291"/>
      <c r="F416" s="291"/>
      <c r="G416" s="291"/>
      <c r="H416" s="291"/>
      <c r="I416" s="291"/>
      <c r="J416" s="291"/>
      <c r="K416" s="291"/>
      <c r="L416" s="291"/>
      <c r="M416" s="291"/>
      <c r="N416" s="291"/>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idden="1" outlineLevel="1">
      <c r="A417" s="530">
        <v>4</v>
      </c>
      <c r="B417" s="518" t="s">
        <v>674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10"/>
      <c r="Z417" s="410"/>
      <c r="AA417" s="410"/>
      <c r="AB417" s="410"/>
      <c r="AC417" s="410"/>
      <c r="AD417" s="410"/>
      <c r="AE417" s="410"/>
      <c r="AF417" s="410"/>
      <c r="AG417" s="410"/>
      <c r="AH417" s="410"/>
      <c r="AI417" s="410"/>
      <c r="AJ417" s="410"/>
      <c r="AK417" s="410"/>
      <c r="AL417" s="410"/>
      <c r="AM417" s="296">
        <f>SUM(Y417:AL417)</f>
        <v>0</v>
      </c>
    </row>
    <row r="418" spans="1:39" hidden="1" outlineLevel="1">
      <c r="A418" s="530"/>
      <c r="B418" s="431" t="s">
        <v>308</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 t="shared" ref="Z418" si="1128">Z417</f>
        <v>0</v>
      </c>
      <c r="AA418" s="411">
        <f t="shared" ref="AA418" si="1129">AA417</f>
        <v>0</v>
      </c>
      <c r="AB418" s="411">
        <f t="shared" ref="AB418" si="1130">AB417</f>
        <v>0</v>
      </c>
      <c r="AC418" s="411">
        <f t="shared" ref="AC418" si="1131">AC417</f>
        <v>0</v>
      </c>
      <c r="AD418" s="411">
        <f t="shared" ref="AD418" si="1132">AD417</f>
        <v>0</v>
      </c>
      <c r="AE418" s="411">
        <f t="shared" ref="AE418" si="1133">AE417</f>
        <v>0</v>
      </c>
      <c r="AF418" s="411">
        <f t="shared" ref="AF418" si="1134">AF417</f>
        <v>0</v>
      </c>
      <c r="AG418" s="411">
        <f t="shared" ref="AG418" si="1135">AG417</f>
        <v>0</v>
      </c>
      <c r="AH418" s="411">
        <f t="shared" ref="AH418" si="1136">AH417</f>
        <v>0</v>
      </c>
      <c r="AI418" s="411">
        <f t="shared" ref="AI418" si="1137">AI417</f>
        <v>0</v>
      </c>
      <c r="AJ418" s="411">
        <f t="shared" ref="AJ418" si="1138">AJ417</f>
        <v>0</v>
      </c>
      <c r="AK418" s="411">
        <f t="shared" ref="AK418" si="1139">AK417</f>
        <v>0</v>
      </c>
      <c r="AL418" s="411">
        <f t="shared" ref="AL418" si="1140">AL417</f>
        <v>0</v>
      </c>
      <c r="AM418" s="297"/>
    </row>
    <row r="419" spans="1:39" hidden="1" outlineLevel="1">
      <c r="A419" s="530"/>
      <c r="B419" s="431"/>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30" hidden="1" outlineLevel="1">
      <c r="A420" s="530">
        <v>5</v>
      </c>
      <c r="B420" s="428" t="s">
        <v>98</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10"/>
      <c r="Z420" s="410"/>
      <c r="AA420" s="410"/>
      <c r="AB420" s="410"/>
      <c r="AC420" s="410"/>
      <c r="AD420" s="410"/>
      <c r="AE420" s="410"/>
      <c r="AF420" s="410"/>
      <c r="AG420" s="410"/>
      <c r="AH420" s="410"/>
      <c r="AI420" s="410"/>
      <c r="AJ420" s="410"/>
      <c r="AK420" s="410"/>
      <c r="AL420" s="410"/>
      <c r="AM420" s="296">
        <f>SUM(Y420:AL420)</f>
        <v>0</v>
      </c>
    </row>
    <row r="421" spans="1:39" hidden="1" outlineLevel="1">
      <c r="A421" s="530"/>
      <c r="B421" s="431" t="s">
        <v>308</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 t="shared" ref="Z421" si="1141">Z420</f>
        <v>0</v>
      </c>
      <c r="AA421" s="411">
        <f t="shared" ref="AA421" si="1142">AA420</f>
        <v>0</v>
      </c>
      <c r="AB421" s="411">
        <f t="shared" ref="AB421" si="1143">AB420</f>
        <v>0</v>
      </c>
      <c r="AC421" s="411">
        <f t="shared" ref="AC421" si="1144">AC420</f>
        <v>0</v>
      </c>
      <c r="AD421" s="411">
        <f t="shared" ref="AD421" si="1145">AD420</f>
        <v>0</v>
      </c>
      <c r="AE421" s="411">
        <f t="shared" ref="AE421" si="1146">AE420</f>
        <v>0</v>
      </c>
      <c r="AF421" s="411">
        <f t="shared" ref="AF421" si="1147">AF420</f>
        <v>0</v>
      </c>
      <c r="AG421" s="411">
        <f t="shared" ref="AG421" si="1148">AG420</f>
        <v>0</v>
      </c>
      <c r="AH421" s="411">
        <f t="shared" ref="AH421" si="1149">AH420</f>
        <v>0</v>
      </c>
      <c r="AI421" s="411">
        <f t="shared" ref="AI421" si="1150">AI420</f>
        <v>0</v>
      </c>
      <c r="AJ421" s="411">
        <f t="shared" ref="AJ421" si="1151">AJ420</f>
        <v>0</v>
      </c>
      <c r="AK421" s="411">
        <f t="shared" ref="AK421" si="1152">AK420</f>
        <v>0</v>
      </c>
      <c r="AL421" s="411">
        <f t="shared" ref="AL421" si="1153">AL420</f>
        <v>0</v>
      </c>
      <c r="AM421" s="297"/>
    </row>
    <row r="422" spans="1:39" hidden="1" outlineLevel="1">
      <c r="A422" s="530"/>
      <c r="B422" s="431"/>
      <c r="C422" s="291"/>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22"/>
      <c r="Z422" s="423"/>
      <c r="AA422" s="423"/>
      <c r="AB422" s="423"/>
      <c r="AC422" s="423"/>
      <c r="AD422" s="423"/>
      <c r="AE422" s="423"/>
      <c r="AF422" s="423"/>
      <c r="AG422" s="423"/>
      <c r="AH422" s="423"/>
      <c r="AI422" s="423"/>
      <c r="AJ422" s="423"/>
      <c r="AK422" s="423"/>
      <c r="AL422" s="423"/>
      <c r="AM422" s="297"/>
    </row>
    <row r="423" spans="1:39" ht="15.75" hidden="1" outlineLevel="1">
      <c r="A423" s="530"/>
      <c r="B423" s="512" t="s">
        <v>498</v>
      </c>
      <c r="C423" s="289"/>
      <c r="D423" s="289"/>
      <c r="E423" s="289"/>
      <c r="F423" s="289"/>
      <c r="G423" s="289"/>
      <c r="H423" s="289"/>
      <c r="I423" s="289"/>
      <c r="J423" s="289"/>
      <c r="K423" s="289"/>
      <c r="L423" s="289"/>
      <c r="M423" s="289"/>
      <c r="N423" s="290"/>
      <c r="O423" s="289"/>
      <c r="P423" s="289"/>
      <c r="Q423" s="289"/>
      <c r="R423" s="289"/>
      <c r="S423" s="289"/>
      <c r="T423" s="289"/>
      <c r="U423" s="289"/>
      <c r="V423" s="289"/>
      <c r="W423" s="289"/>
      <c r="X423" s="289"/>
      <c r="Y423" s="414"/>
      <c r="Z423" s="414"/>
      <c r="AA423" s="414"/>
      <c r="AB423" s="414"/>
      <c r="AC423" s="414"/>
      <c r="AD423" s="414"/>
      <c r="AE423" s="414"/>
      <c r="AF423" s="414"/>
      <c r="AG423" s="414"/>
      <c r="AH423" s="414"/>
      <c r="AI423" s="414"/>
      <c r="AJ423" s="414"/>
      <c r="AK423" s="414"/>
      <c r="AL423" s="414"/>
      <c r="AM423" s="292"/>
    </row>
    <row r="424" spans="1:39" hidden="1" outlineLevel="1">
      <c r="A424" s="530">
        <v>6</v>
      </c>
      <c r="B424" s="428" t="s">
        <v>99</v>
      </c>
      <c r="C424" s="291" t="s">
        <v>25</v>
      </c>
      <c r="D424" s="295"/>
      <c r="E424" s="295"/>
      <c r="F424" s="295"/>
      <c r="G424" s="295"/>
      <c r="H424" s="295"/>
      <c r="I424" s="295"/>
      <c r="J424" s="295"/>
      <c r="K424" s="295"/>
      <c r="L424" s="295"/>
      <c r="M424" s="295"/>
      <c r="N424" s="295">
        <v>12</v>
      </c>
      <c r="O424" s="295"/>
      <c r="P424" s="295"/>
      <c r="Q424" s="295"/>
      <c r="R424" s="295"/>
      <c r="S424" s="295"/>
      <c r="T424" s="295"/>
      <c r="U424" s="295"/>
      <c r="V424" s="295"/>
      <c r="W424" s="295"/>
      <c r="X424" s="295"/>
      <c r="Y424" s="415"/>
      <c r="Z424" s="410"/>
      <c r="AA424" s="410"/>
      <c r="AB424" s="410"/>
      <c r="AC424" s="410"/>
      <c r="AD424" s="410"/>
      <c r="AE424" s="410"/>
      <c r="AF424" s="415"/>
      <c r="AG424" s="415"/>
      <c r="AH424" s="415"/>
      <c r="AI424" s="415"/>
      <c r="AJ424" s="415"/>
      <c r="AK424" s="415"/>
      <c r="AL424" s="415"/>
      <c r="AM424" s="296">
        <f>SUM(Y424:AL424)</f>
        <v>0</v>
      </c>
    </row>
    <row r="425" spans="1:39" hidden="1" outlineLevel="1">
      <c r="A425" s="530"/>
      <c r="B425" s="431" t="s">
        <v>308</v>
      </c>
      <c r="C425" s="291" t="s">
        <v>163</v>
      </c>
      <c r="D425" s="295"/>
      <c r="E425" s="295"/>
      <c r="F425" s="295"/>
      <c r="G425" s="295"/>
      <c r="H425" s="295"/>
      <c r="I425" s="295"/>
      <c r="J425" s="295"/>
      <c r="K425" s="295"/>
      <c r="L425" s="295"/>
      <c r="M425" s="295"/>
      <c r="N425" s="295">
        <f>N424</f>
        <v>12</v>
      </c>
      <c r="O425" s="295"/>
      <c r="P425" s="295"/>
      <c r="Q425" s="295"/>
      <c r="R425" s="295"/>
      <c r="S425" s="295"/>
      <c r="T425" s="295"/>
      <c r="U425" s="295"/>
      <c r="V425" s="295"/>
      <c r="W425" s="295"/>
      <c r="X425" s="295"/>
      <c r="Y425" s="411">
        <f>Y424</f>
        <v>0</v>
      </c>
      <c r="Z425" s="411">
        <f t="shared" ref="Z425" si="1154">Z424</f>
        <v>0</v>
      </c>
      <c r="AA425" s="411">
        <f t="shared" ref="AA425" si="1155">AA424</f>
        <v>0</v>
      </c>
      <c r="AB425" s="411">
        <f t="shared" ref="AB425" si="1156">AB424</f>
        <v>0</v>
      </c>
      <c r="AC425" s="411">
        <f t="shared" ref="AC425" si="1157">AC424</f>
        <v>0</v>
      </c>
      <c r="AD425" s="411">
        <f t="shared" ref="AD425" si="1158">AD424</f>
        <v>0</v>
      </c>
      <c r="AE425" s="411">
        <f t="shared" ref="AE425" si="1159">AE424</f>
        <v>0</v>
      </c>
      <c r="AF425" s="411">
        <f t="shared" ref="AF425" si="1160">AF424</f>
        <v>0</v>
      </c>
      <c r="AG425" s="411">
        <f t="shared" ref="AG425" si="1161">AG424</f>
        <v>0</v>
      </c>
      <c r="AH425" s="411">
        <f t="shared" ref="AH425" si="1162">AH424</f>
        <v>0</v>
      </c>
      <c r="AI425" s="411">
        <f t="shared" ref="AI425" si="1163">AI424</f>
        <v>0</v>
      </c>
      <c r="AJ425" s="411">
        <f t="shared" ref="AJ425" si="1164">AJ424</f>
        <v>0</v>
      </c>
      <c r="AK425" s="411">
        <f t="shared" ref="AK425" si="1165">AK424</f>
        <v>0</v>
      </c>
      <c r="AL425" s="411">
        <f t="shared" ref="AL425" si="1166">AL424</f>
        <v>0</v>
      </c>
      <c r="AM425" s="311"/>
    </row>
    <row r="426" spans="1:39" hidden="1" outlineLevel="1">
      <c r="A426" s="530"/>
      <c r="B426" s="524"/>
      <c r="C426" s="312"/>
      <c r="D426" s="291"/>
      <c r="E426" s="291"/>
      <c r="F426" s="291"/>
      <c r="G426" s="291"/>
      <c r="H426" s="291"/>
      <c r="I426" s="291"/>
      <c r="J426" s="291"/>
      <c r="K426" s="291"/>
      <c r="L426" s="291"/>
      <c r="M426" s="291"/>
      <c r="N426" s="291"/>
      <c r="O426" s="291"/>
      <c r="P426" s="291"/>
      <c r="Q426" s="291"/>
      <c r="R426" s="291"/>
      <c r="S426" s="291"/>
      <c r="T426" s="291"/>
      <c r="U426" s="291"/>
      <c r="V426" s="291"/>
      <c r="W426" s="291"/>
      <c r="X426" s="291"/>
      <c r="Y426" s="416"/>
      <c r="Z426" s="416"/>
      <c r="AA426" s="416"/>
      <c r="AB426" s="416"/>
      <c r="AC426" s="416"/>
      <c r="AD426" s="416"/>
      <c r="AE426" s="416"/>
      <c r="AF426" s="416"/>
      <c r="AG426" s="416"/>
      <c r="AH426" s="416"/>
      <c r="AI426" s="416"/>
      <c r="AJ426" s="416"/>
      <c r="AK426" s="416"/>
      <c r="AL426" s="416"/>
      <c r="AM426" s="313"/>
    </row>
    <row r="427" spans="1:39" ht="30" hidden="1" outlineLevel="1">
      <c r="A427" s="530">
        <v>7</v>
      </c>
      <c r="B427" s="428" t="s">
        <v>100</v>
      </c>
      <c r="C427" s="291" t="s">
        <v>25</v>
      </c>
      <c r="D427" s="295"/>
      <c r="E427" s="295"/>
      <c r="F427" s="295"/>
      <c r="G427" s="295"/>
      <c r="H427" s="295"/>
      <c r="I427" s="295"/>
      <c r="J427" s="295"/>
      <c r="K427" s="295"/>
      <c r="L427" s="295"/>
      <c r="M427" s="295"/>
      <c r="N427" s="295">
        <v>12</v>
      </c>
      <c r="O427" s="295"/>
      <c r="P427" s="295"/>
      <c r="Q427" s="295"/>
      <c r="R427" s="295"/>
      <c r="S427" s="295"/>
      <c r="T427" s="295"/>
      <c r="U427" s="295"/>
      <c r="V427" s="295"/>
      <c r="W427" s="295"/>
      <c r="X427" s="295"/>
      <c r="Y427" s="415"/>
      <c r="Z427" s="410"/>
      <c r="AA427" s="410"/>
      <c r="AB427" s="410"/>
      <c r="AC427" s="410"/>
      <c r="AD427" s="410"/>
      <c r="AE427" s="410"/>
      <c r="AF427" s="415"/>
      <c r="AG427" s="415"/>
      <c r="AH427" s="415"/>
      <c r="AI427" s="415"/>
      <c r="AJ427" s="415"/>
      <c r="AK427" s="415"/>
      <c r="AL427" s="415"/>
      <c r="AM427" s="296">
        <f>SUM(Y427:AL427)</f>
        <v>0</v>
      </c>
    </row>
    <row r="428" spans="1:39" hidden="1" outlineLevel="1">
      <c r="A428" s="530"/>
      <c r="B428" s="431" t="s">
        <v>308</v>
      </c>
      <c r="C428" s="291" t="s">
        <v>163</v>
      </c>
      <c r="D428" s="295"/>
      <c r="E428" s="295"/>
      <c r="F428" s="295"/>
      <c r="G428" s="295"/>
      <c r="H428" s="295"/>
      <c r="I428" s="295"/>
      <c r="J428" s="295"/>
      <c r="K428" s="295"/>
      <c r="L428" s="295"/>
      <c r="M428" s="295"/>
      <c r="N428" s="295">
        <f>N427</f>
        <v>12</v>
      </c>
      <c r="O428" s="295"/>
      <c r="P428" s="295"/>
      <c r="Q428" s="295"/>
      <c r="R428" s="295"/>
      <c r="S428" s="295"/>
      <c r="T428" s="295"/>
      <c r="U428" s="295"/>
      <c r="V428" s="295"/>
      <c r="W428" s="295"/>
      <c r="X428" s="295"/>
      <c r="Y428" s="411">
        <f>Y427</f>
        <v>0</v>
      </c>
      <c r="Z428" s="411">
        <f t="shared" ref="Z428" si="1167">Z427</f>
        <v>0</v>
      </c>
      <c r="AA428" s="411">
        <f t="shared" ref="AA428" si="1168">AA427</f>
        <v>0</v>
      </c>
      <c r="AB428" s="411">
        <f t="shared" ref="AB428" si="1169">AB427</f>
        <v>0</v>
      </c>
      <c r="AC428" s="411">
        <f t="shared" ref="AC428" si="1170">AC427</f>
        <v>0</v>
      </c>
      <c r="AD428" s="411">
        <f t="shared" ref="AD428" si="1171">AD427</f>
        <v>0</v>
      </c>
      <c r="AE428" s="411">
        <f t="shared" ref="AE428" si="1172">AE427</f>
        <v>0</v>
      </c>
      <c r="AF428" s="411">
        <f t="shared" ref="AF428" si="1173">AF427</f>
        <v>0</v>
      </c>
      <c r="AG428" s="411">
        <f t="shared" ref="AG428" si="1174">AG427</f>
        <v>0</v>
      </c>
      <c r="AH428" s="411">
        <f t="shared" ref="AH428" si="1175">AH427</f>
        <v>0</v>
      </c>
      <c r="AI428" s="411">
        <f t="shared" ref="AI428" si="1176">AI427</f>
        <v>0</v>
      </c>
      <c r="AJ428" s="411">
        <f t="shared" ref="AJ428" si="1177">AJ427</f>
        <v>0</v>
      </c>
      <c r="AK428" s="411">
        <f t="shared" ref="AK428" si="1178">AK427</f>
        <v>0</v>
      </c>
      <c r="AL428" s="411">
        <f t="shared" ref="AL428" si="1179">AL427</f>
        <v>0</v>
      </c>
      <c r="AM428" s="311"/>
    </row>
    <row r="429" spans="1:39" hidden="1" outlineLevel="1">
      <c r="A429" s="530"/>
      <c r="B429" s="525"/>
      <c r="C429" s="312"/>
      <c r="D429" s="291"/>
      <c r="E429" s="291"/>
      <c r="F429" s="291"/>
      <c r="G429" s="291"/>
      <c r="H429" s="291"/>
      <c r="I429" s="291"/>
      <c r="J429" s="291"/>
      <c r="K429" s="291"/>
      <c r="L429" s="291"/>
      <c r="M429" s="291"/>
      <c r="N429" s="291"/>
      <c r="O429" s="291"/>
      <c r="P429" s="291"/>
      <c r="Q429" s="291"/>
      <c r="R429" s="291"/>
      <c r="S429" s="291"/>
      <c r="T429" s="291"/>
      <c r="U429" s="291"/>
      <c r="V429" s="291"/>
      <c r="W429" s="291"/>
      <c r="X429" s="291"/>
      <c r="Y429" s="416"/>
      <c r="Z429" s="417"/>
      <c r="AA429" s="416"/>
      <c r="AB429" s="416"/>
      <c r="AC429" s="416"/>
      <c r="AD429" s="416"/>
      <c r="AE429" s="416"/>
      <c r="AF429" s="416"/>
      <c r="AG429" s="416"/>
      <c r="AH429" s="416"/>
      <c r="AI429" s="416"/>
      <c r="AJ429" s="416"/>
      <c r="AK429" s="416"/>
      <c r="AL429" s="416"/>
      <c r="AM429" s="313"/>
    </row>
    <row r="430" spans="1:39" ht="30" hidden="1" outlineLevel="1">
      <c r="A430" s="530">
        <v>8</v>
      </c>
      <c r="B430" s="428" t="s">
        <v>101</v>
      </c>
      <c r="C430" s="291" t="s">
        <v>25</v>
      </c>
      <c r="D430" s="295"/>
      <c r="E430" s="295"/>
      <c r="F430" s="295"/>
      <c r="G430" s="295"/>
      <c r="H430" s="295"/>
      <c r="I430" s="295"/>
      <c r="J430" s="295"/>
      <c r="K430" s="295"/>
      <c r="L430" s="295"/>
      <c r="M430" s="295"/>
      <c r="N430" s="295">
        <v>12</v>
      </c>
      <c r="O430" s="295"/>
      <c r="P430" s="295"/>
      <c r="Q430" s="295"/>
      <c r="R430" s="295"/>
      <c r="S430" s="295"/>
      <c r="T430" s="295"/>
      <c r="U430" s="295"/>
      <c r="V430" s="295"/>
      <c r="W430" s="295"/>
      <c r="X430" s="295"/>
      <c r="Y430" s="415"/>
      <c r="Z430" s="410"/>
      <c r="AA430" s="410"/>
      <c r="AB430" s="410"/>
      <c r="AC430" s="410"/>
      <c r="AD430" s="410"/>
      <c r="AE430" s="410"/>
      <c r="AF430" s="415"/>
      <c r="AG430" s="415"/>
      <c r="AH430" s="415"/>
      <c r="AI430" s="415"/>
      <c r="AJ430" s="415"/>
      <c r="AK430" s="415"/>
      <c r="AL430" s="415"/>
      <c r="AM430" s="296">
        <f>SUM(Y430:AL430)</f>
        <v>0</v>
      </c>
    </row>
    <row r="431" spans="1:39" hidden="1" outlineLevel="1">
      <c r="A431" s="530"/>
      <c r="B431" s="431" t="s">
        <v>308</v>
      </c>
      <c r="C431" s="291" t="s">
        <v>163</v>
      </c>
      <c r="D431" s="295"/>
      <c r="E431" s="295"/>
      <c r="F431" s="295"/>
      <c r="G431" s="295"/>
      <c r="H431" s="295"/>
      <c r="I431" s="295"/>
      <c r="J431" s="295"/>
      <c r="K431" s="295"/>
      <c r="L431" s="295"/>
      <c r="M431" s="295"/>
      <c r="N431" s="295">
        <f>N430</f>
        <v>12</v>
      </c>
      <c r="O431" s="295"/>
      <c r="P431" s="295"/>
      <c r="Q431" s="295"/>
      <c r="R431" s="295"/>
      <c r="S431" s="295"/>
      <c r="T431" s="295"/>
      <c r="U431" s="295"/>
      <c r="V431" s="295"/>
      <c r="W431" s="295"/>
      <c r="X431" s="295"/>
      <c r="Y431" s="411">
        <f>Y430</f>
        <v>0</v>
      </c>
      <c r="Z431" s="411">
        <f t="shared" ref="Z431" si="1180">Z430</f>
        <v>0</v>
      </c>
      <c r="AA431" s="411">
        <f t="shared" ref="AA431" si="1181">AA430</f>
        <v>0</v>
      </c>
      <c r="AB431" s="411">
        <f t="shared" ref="AB431" si="1182">AB430</f>
        <v>0</v>
      </c>
      <c r="AC431" s="411">
        <f t="shared" ref="AC431" si="1183">AC430</f>
        <v>0</v>
      </c>
      <c r="AD431" s="411">
        <f t="shared" ref="AD431" si="1184">AD430</f>
        <v>0</v>
      </c>
      <c r="AE431" s="411">
        <f t="shared" ref="AE431" si="1185">AE430</f>
        <v>0</v>
      </c>
      <c r="AF431" s="411">
        <f t="shared" ref="AF431" si="1186">AF430</f>
        <v>0</v>
      </c>
      <c r="AG431" s="411">
        <f t="shared" ref="AG431" si="1187">AG430</f>
        <v>0</v>
      </c>
      <c r="AH431" s="411">
        <f t="shared" ref="AH431" si="1188">AH430</f>
        <v>0</v>
      </c>
      <c r="AI431" s="411">
        <f t="shared" ref="AI431" si="1189">AI430</f>
        <v>0</v>
      </c>
      <c r="AJ431" s="411">
        <f t="shared" ref="AJ431" si="1190">AJ430</f>
        <v>0</v>
      </c>
      <c r="AK431" s="411">
        <f t="shared" ref="AK431" si="1191">AK430</f>
        <v>0</v>
      </c>
      <c r="AL431" s="411">
        <f t="shared" ref="AL431" si="1192">AL430</f>
        <v>0</v>
      </c>
      <c r="AM431" s="311"/>
    </row>
    <row r="432" spans="1:39" hidden="1" outlineLevel="1">
      <c r="A432" s="530"/>
      <c r="B432" s="525"/>
      <c r="C432" s="312"/>
      <c r="D432" s="316"/>
      <c r="E432" s="316"/>
      <c r="F432" s="316"/>
      <c r="G432" s="316"/>
      <c r="H432" s="316"/>
      <c r="I432" s="316"/>
      <c r="J432" s="316"/>
      <c r="K432" s="316"/>
      <c r="L432" s="316"/>
      <c r="M432" s="316"/>
      <c r="N432" s="291"/>
      <c r="O432" s="316"/>
      <c r="P432" s="316"/>
      <c r="Q432" s="316"/>
      <c r="R432" s="316"/>
      <c r="S432" s="316"/>
      <c r="T432" s="316"/>
      <c r="U432" s="316"/>
      <c r="V432" s="316"/>
      <c r="W432" s="316"/>
      <c r="X432" s="316"/>
      <c r="Y432" s="416"/>
      <c r="Z432" s="417"/>
      <c r="AA432" s="416"/>
      <c r="AB432" s="416"/>
      <c r="AC432" s="416"/>
      <c r="AD432" s="416"/>
      <c r="AE432" s="416"/>
      <c r="AF432" s="416"/>
      <c r="AG432" s="416"/>
      <c r="AH432" s="416"/>
      <c r="AI432" s="416"/>
      <c r="AJ432" s="416"/>
      <c r="AK432" s="416"/>
      <c r="AL432" s="416"/>
      <c r="AM432" s="313"/>
    </row>
    <row r="433" spans="1:39" ht="30" hidden="1" outlineLevel="1">
      <c r="A433" s="530">
        <v>9</v>
      </c>
      <c r="B433" s="428" t="s">
        <v>102</v>
      </c>
      <c r="C433" s="291" t="s">
        <v>25</v>
      </c>
      <c r="D433" s="295"/>
      <c r="E433" s="295"/>
      <c r="F433" s="295"/>
      <c r="G433" s="295"/>
      <c r="H433" s="295"/>
      <c r="I433" s="295"/>
      <c r="J433" s="295"/>
      <c r="K433" s="295"/>
      <c r="L433" s="295"/>
      <c r="M433" s="295"/>
      <c r="N433" s="295">
        <v>12</v>
      </c>
      <c r="O433" s="295"/>
      <c r="P433" s="295"/>
      <c r="Q433" s="295"/>
      <c r="R433" s="295"/>
      <c r="S433" s="295"/>
      <c r="T433" s="295"/>
      <c r="U433" s="295"/>
      <c r="V433" s="295"/>
      <c r="W433" s="295"/>
      <c r="X433" s="295"/>
      <c r="Y433" s="415"/>
      <c r="Z433" s="410"/>
      <c r="AA433" s="410"/>
      <c r="AB433" s="410"/>
      <c r="AC433" s="410"/>
      <c r="AD433" s="410"/>
      <c r="AE433" s="410"/>
      <c r="AF433" s="415"/>
      <c r="AG433" s="415"/>
      <c r="AH433" s="415"/>
      <c r="AI433" s="415"/>
      <c r="AJ433" s="415"/>
      <c r="AK433" s="415"/>
      <c r="AL433" s="415"/>
      <c r="AM433" s="296">
        <f>SUM(Y433:AL433)</f>
        <v>0</v>
      </c>
    </row>
    <row r="434" spans="1:39" hidden="1" outlineLevel="1">
      <c r="A434" s="530"/>
      <c r="B434" s="431" t="s">
        <v>308</v>
      </c>
      <c r="C434" s="291" t="s">
        <v>163</v>
      </c>
      <c r="D434" s="295"/>
      <c r="E434" s="295"/>
      <c r="F434" s="295"/>
      <c r="G434" s="295"/>
      <c r="H434" s="295"/>
      <c r="I434" s="295"/>
      <c r="J434" s="295"/>
      <c r="K434" s="295"/>
      <c r="L434" s="295"/>
      <c r="M434" s="295"/>
      <c r="N434" s="295">
        <f>N433</f>
        <v>12</v>
      </c>
      <c r="O434" s="295"/>
      <c r="P434" s="295"/>
      <c r="Q434" s="295"/>
      <c r="R434" s="295"/>
      <c r="S434" s="295"/>
      <c r="T434" s="295"/>
      <c r="U434" s="295"/>
      <c r="V434" s="295"/>
      <c r="W434" s="295"/>
      <c r="X434" s="295"/>
      <c r="Y434" s="411">
        <f>Y433</f>
        <v>0</v>
      </c>
      <c r="Z434" s="411">
        <f t="shared" ref="Z434" si="1193">Z433</f>
        <v>0</v>
      </c>
      <c r="AA434" s="411">
        <f t="shared" ref="AA434" si="1194">AA433</f>
        <v>0</v>
      </c>
      <c r="AB434" s="411">
        <f t="shared" ref="AB434" si="1195">AB433</f>
        <v>0</v>
      </c>
      <c r="AC434" s="411">
        <f t="shared" ref="AC434" si="1196">AC433</f>
        <v>0</v>
      </c>
      <c r="AD434" s="411">
        <f t="shared" ref="AD434" si="1197">AD433</f>
        <v>0</v>
      </c>
      <c r="AE434" s="411">
        <f t="shared" ref="AE434" si="1198">AE433</f>
        <v>0</v>
      </c>
      <c r="AF434" s="411">
        <f t="shared" ref="AF434" si="1199">AF433</f>
        <v>0</v>
      </c>
      <c r="AG434" s="411">
        <f t="shared" ref="AG434" si="1200">AG433</f>
        <v>0</v>
      </c>
      <c r="AH434" s="411">
        <f t="shared" ref="AH434" si="1201">AH433</f>
        <v>0</v>
      </c>
      <c r="AI434" s="411">
        <f t="shared" ref="AI434" si="1202">AI433</f>
        <v>0</v>
      </c>
      <c r="AJ434" s="411">
        <f t="shared" ref="AJ434" si="1203">AJ433</f>
        <v>0</v>
      </c>
      <c r="AK434" s="411">
        <f t="shared" ref="AK434" si="1204">AK433</f>
        <v>0</v>
      </c>
      <c r="AL434" s="411">
        <f t="shared" ref="AL434" si="1205">AL433</f>
        <v>0</v>
      </c>
      <c r="AM434" s="311"/>
    </row>
    <row r="435" spans="1:39" hidden="1" outlineLevel="1">
      <c r="A435" s="530"/>
      <c r="B435" s="525"/>
      <c r="C435" s="312"/>
      <c r="D435" s="316"/>
      <c r="E435" s="316"/>
      <c r="F435" s="316"/>
      <c r="G435" s="316"/>
      <c r="H435" s="316"/>
      <c r="I435" s="316"/>
      <c r="J435" s="316"/>
      <c r="K435" s="316"/>
      <c r="L435" s="316"/>
      <c r="M435" s="316"/>
      <c r="N435" s="291"/>
      <c r="O435" s="316"/>
      <c r="P435" s="316"/>
      <c r="Q435" s="316"/>
      <c r="R435" s="316"/>
      <c r="S435" s="316"/>
      <c r="T435" s="316"/>
      <c r="U435" s="316"/>
      <c r="V435" s="316"/>
      <c r="W435" s="316"/>
      <c r="X435" s="316"/>
      <c r="Y435" s="416"/>
      <c r="Z435" s="416"/>
      <c r="AA435" s="416"/>
      <c r="AB435" s="416"/>
      <c r="AC435" s="416"/>
      <c r="AD435" s="416"/>
      <c r="AE435" s="416"/>
      <c r="AF435" s="416"/>
      <c r="AG435" s="416"/>
      <c r="AH435" s="416"/>
      <c r="AI435" s="416"/>
      <c r="AJ435" s="416"/>
      <c r="AK435" s="416"/>
      <c r="AL435" s="416"/>
      <c r="AM435" s="313"/>
    </row>
    <row r="436" spans="1:39" ht="30" hidden="1" outlineLevel="1">
      <c r="A436" s="530">
        <v>10</v>
      </c>
      <c r="B436" s="428" t="s">
        <v>103</v>
      </c>
      <c r="C436" s="291" t="s">
        <v>25</v>
      </c>
      <c r="D436" s="295"/>
      <c r="E436" s="295"/>
      <c r="F436" s="295"/>
      <c r="G436" s="295"/>
      <c r="H436" s="295"/>
      <c r="I436" s="295"/>
      <c r="J436" s="295"/>
      <c r="K436" s="295"/>
      <c r="L436" s="295"/>
      <c r="M436" s="295"/>
      <c r="N436" s="295">
        <v>3</v>
      </c>
      <c r="O436" s="295"/>
      <c r="P436" s="295"/>
      <c r="Q436" s="295"/>
      <c r="R436" s="295"/>
      <c r="S436" s="295"/>
      <c r="T436" s="295"/>
      <c r="U436" s="295"/>
      <c r="V436" s="295"/>
      <c r="W436" s="295"/>
      <c r="X436" s="295"/>
      <c r="Y436" s="415"/>
      <c r="Z436" s="410"/>
      <c r="AA436" s="410"/>
      <c r="AB436" s="410"/>
      <c r="AC436" s="410"/>
      <c r="AD436" s="410"/>
      <c r="AE436" s="410"/>
      <c r="AF436" s="415"/>
      <c r="AG436" s="415"/>
      <c r="AH436" s="415"/>
      <c r="AI436" s="415"/>
      <c r="AJ436" s="415"/>
      <c r="AK436" s="415"/>
      <c r="AL436" s="415"/>
      <c r="AM436" s="296">
        <f>SUM(Y436:AL436)</f>
        <v>0</v>
      </c>
    </row>
    <row r="437" spans="1:39" hidden="1" outlineLevel="1">
      <c r="A437" s="530"/>
      <c r="B437" s="431" t="s">
        <v>308</v>
      </c>
      <c r="C437" s="291" t="s">
        <v>163</v>
      </c>
      <c r="D437" s="295"/>
      <c r="E437" s="295"/>
      <c r="F437" s="295"/>
      <c r="G437" s="295"/>
      <c r="H437" s="295"/>
      <c r="I437" s="295"/>
      <c r="J437" s="295"/>
      <c r="K437" s="295"/>
      <c r="L437" s="295"/>
      <c r="M437" s="295"/>
      <c r="N437" s="295">
        <f>N436</f>
        <v>3</v>
      </c>
      <c r="O437" s="295"/>
      <c r="P437" s="295"/>
      <c r="Q437" s="295"/>
      <c r="R437" s="295"/>
      <c r="S437" s="295"/>
      <c r="T437" s="295"/>
      <c r="U437" s="295"/>
      <c r="V437" s="295"/>
      <c r="W437" s="295"/>
      <c r="X437" s="295"/>
      <c r="Y437" s="411">
        <f>Y436</f>
        <v>0</v>
      </c>
      <c r="Z437" s="411">
        <f t="shared" ref="Z437" si="1206">Z436</f>
        <v>0</v>
      </c>
      <c r="AA437" s="411">
        <f t="shared" ref="AA437" si="1207">AA436</f>
        <v>0</v>
      </c>
      <c r="AB437" s="411">
        <f t="shared" ref="AB437" si="1208">AB436</f>
        <v>0</v>
      </c>
      <c r="AC437" s="411">
        <f t="shared" ref="AC437" si="1209">AC436</f>
        <v>0</v>
      </c>
      <c r="AD437" s="411">
        <f t="shared" ref="AD437" si="1210">AD436</f>
        <v>0</v>
      </c>
      <c r="AE437" s="411">
        <f t="shared" ref="AE437" si="1211">AE436</f>
        <v>0</v>
      </c>
      <c r="AF437" s="411">
        <f t="shared" ref="AF437" si="1212">AF436</f>
        <v>0</v>
      </c>
      <c r="AG437" s="411">
        <f t="shared" ref="AG437" si="1213">AG436</f>
        <v>0</v>
      </c>
      <c r="AH437" s="411">
        <f t="shared" ref="AH437" si="1214">AH436</f>
        <v>0</v>
      </c>
      <c r="AI437" s="411">
        <f t="shared" ref="AI437" si="1215">AI436</f>
        <v>0</v>
      </c>
      <c r="AJ437" s="411">
        <f t="shared" ref="AJ437" si="1216">AJ436</f>
        <v>0</v>
      </c>
      <c r="AK437" s="411">
        <f t="shared" ref="AK437" si="1217">AK436</f>
        <v>0</v>
      </c>
      <c r="AL437" s="411">
        <f t="shared" ref="AL437" si="1218">AL436</f>
        <v>0</v>
      </c>
      <c r="AM437" s="311"/>
    </row>
    <row r="438" spans="1:39" hidden="1" outlineLevel="1">
      <c r="A438" s="530"/>
      <c r="B438" s="525"/>
      <c r="C438" s="312"/>
      <c r="D438" s="316"/>
      <c r="E438" s="316"/>
      <c r="F438" s="316"/>
      <c r="G438" s="316"/>
      <c r="H438" s="316"/>
      <c r="I438" s="316"/>
      <c r="J438" s="316"/>
      <c r="K438" s="316"/>
      <c r="L438" s="316"/>
      <c r="M438" s="316"/>
      <c r="N438" s="291"/>
      <c r="O438" s="316"/>
      <c r="P438" s="316"/>
      <c r="Q438" s="316"/>
      <c r="R438" s="316"/>
      <c r="S438" s="316"/>
      <c r="T438" s="316"/>
      <c r="U438" s="316"/>
      <c r="V438" s="316"/>
      <c r="W438" s="316"/>
      <c r="X438" s="316"/>
      <c r="Y438" s="416"/>
      <c r="Z438" s="417"/>
      <c r="AA438" s="416"/>
      <c r="AB438" s="416"/>
      <c r="AC438" s="416"/>
      <c r="AD438" s="416"/>
      <c r="AE438" s="416"/>
      <c r="AF438" s="416"/>
      <c r="AG438" s="416"/>
      <c r="AH438" s="416"/>
      <c r="AI438" s="416"/>
      <c r="AJ438" s="416"/>
      <c r="AK438" s="416"/>
      <c r="AL438" s="416"/>
      <c r="AM438" s="313"/>
    </row>
    <row r="439" spans="1:39" ht="15.75" hidden="1" outlineLevel="1">
      <c r="A439" s="530"/>
      <c r="B439" s="502" t="s">
        <v>10</v>
      </c>
      <c r="C439" s="289"/>
      <c r="D439" s="289"/>
      <c r="E439" s="289"/>
      <c r="F439" s="289"/>
      <c r="G439" s="289"/>
      <c r="H439" s="289"/>
      <c r="I439" s="289"/>
      <c r="J439" s="289"/>
      <c r="K439" s="289"/>
      <c r="L439" s="289"/>
      <c r="M439" s="289"/>
      <c r="N439" s="290"/>
      <c r="O439" s="289"/>
      <c r="P439" s="289"/>
      <c r="Q439" s="289"/>
      <c r="R439" s="289"/>
      <c r="S439" s="289"/>
      <c r="T439" s="289"/>
      <c r="U439" s="289"/>
      <c r="V439" s="289"/>
      <c r="W439" s="289"/>
      <c r="X439" s="289"/>
      <c r="Y439" s="414"/>
      <c r="Z439" s="414"/>
      <c r="AA439" s="414"/>
      <c r="AB439" s="414"/>
      <c r="AC439" s="414"/>
      <c r="AD439" s="414"/>
      <c r="AE439" s="414"/>
      <c r="AF439" s="414"/>
      <c r="AG439" s="414"/>
      <c r="AH439" s="414"/>
      <c r="AI439" s="414"/>
      <c r="AJ439" s="414"/>
      <c r="AK439" s="414"/>
      <c r="AL439" s="414"/>
      <c r="AM439" s="292"/>
    </row>
    <row r="440" spans="1:39" ht="30" hidden="1" outlineLevel="1">
      <c r="A440" s="530">
        <v>11</v>
      </c>
      <c r="B440" s="428" t="s">
        <v>104</v>
      </c>
      <c r="C440" s="291" t="s">
        <v>25</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26"/>
      <c r="Z440" s="410"/>
      <c r="AA440" s="410"/>
      <c r="AB440" s="410"/>
      <c r="AC440" s="410"/>
      <c r="AD440" s="410"/>
      <c r="AE440" s="410"/>
      <c r="AF440" s="415"/>
      <c r="AG440" s="415"/>
      <c r="AH440" s="415"/>
      <c r="AI440" s="415"/>
      <c r="AJ440" s="415"/>
      <c r="AK440" s="415"/>
      <c r="AL440" s="415"/>
      <c r="AM440" s="296">
        <f>SUM(Y440:AL440)</f>
        <v>0</v>
      </c>
    </row>
    <row r="441" spans="1:39" hidden="1" outlineLevel="1">
      <c r="A441" s="530"/>
      <c r="B441" s="431" t="s">
        <v>308</v>
      </c>
      <c r="C441" s="291" t="s">
        <v>163</v>
      </c>
      <c r="D441" s="295"/>
      <c r="E441" s="295"/>
      <c r="F441" s="295"/>
      <c r="G441" s="295"/>
      <c r="H441" s="295"/>
      <c r="I441" s="295"/>
      <c r="J441" s="295"/>
      <c r="K441" s="295"/>
      <c r="L441" s="295"/>
      <c r="M441" s="295"/>
      <c r="N441" s="295">
        <f>N440</f>
        <v>12</v>
      </c>
      <c r="O441" s="295"/>
      <c r="P441" s="295"/>
      <c r="Q441" s="295"/>
      <c r="R441" s="295"/>
      <c r="S441" s="295"/>
      <c r="T441" s="295"/>
      <c r="U441" s="295"/>
      <c r="V441" s="295"/>
      <c r="W441" s="295"/>
      <c r="X441" s="295"/>
      <c r="Y441" s="411">
        <f>Y440</f>
        <v>0</v>
      </c>
      <c r="Z441" s="411">
        <f t="shared" ref="Z441" si="1219">Z440</f>
        <v>0</v>
      </c>
      <c r="AA441" s="411">
        <f t="shared" ref="AA441" si="1220">AA440</f>
        <v>0</v>
      </c>
      <c r="AB441" s="411">
        <f t="shared" ref="AB441" si="1221">AB440</f>
        <v>0</v>
      </c>
      <c r="AC441" s="411">
        <f t="shared" ref="AC441" si="1222">AC440</f>
        <v>0</v>
      </c>
      <c r="AD441" s="411">
        <f t="shared" ref="AD441" si="1223">AD440</f>
        <v>0</v>
      </c>
      <c r="AE441" s="411">
        <f t="shared" ref="AE441" si="1224">AE440</f>
        <v>0</v>
      </c>
      <c r="AF441" s="411">
        <f t="shared" ref="AF441" si="1225">AF440</f>
        <v>0</v>
      </c>
      <c r="AG441" s="411">
        <f t="shared" ref="AG441" si="1226">AG440</f>
        <v>0</v>
      </c>
      <c r="AH441" s="411">
        <f t="shared" ref="AH441" si="1227">AH440</f>
        <v>0</v>
      </c>
      <c r="AI441" s="411">
        <f t="shared" ref="AI441" si="1228">AI440</f>
        <v>0</v>
      </c>
      <c r="AJ441" s="411">
        <f t="shared" ref="AJ441" si="1229">AJ440</f>
        <v>0</v>
      </c>
      <c r="AK441" s="411">
        <f t="shared" ref="AK441" si="1230">AK440</f>
        <v>0</v>
      </c>
      <c r="AL441" s="411">
        <f t="shared" ref="AL441" si="1231">AL440</f>
        <v>0</v>
      </c>
      <c r="AM441" s="297"/>
    </row>
    <row r="442" spans="1:39" hidden="1" outlineLevel="1">
      <c r="A442" s="530"/>
      <c r="B442" s="526"/>
      <c r="C442" s="305"/>
      <c r="D442" s="291"/>
      <c r="E442" s="291"/>
      <c r="F442" s="291"/>
      <c r="G442" s="291"/>
      <c r="H442" s="291"/>
      <c r="I442" s="291"/>
      <c r="J442" s="291"/>
      <c r="K442" s="291"/>
      <c r="L442" s="291"/>
      <c r="M442" s="291"/>
      <c r="N442" s="291"/>
      <c r="O442" s="291"/>
      <c r="P442" s="291"/>
      <c r="Q442" s="291"/>
      <c r="R442" s="291"/>
      <c r="S442" s="291"/>
      <c r="T442" s="291"/>
      <c r="U442" s="291"/>
      <c r="V442" s="291"/>
      <c r="W442" s="291"/>
      <c r="X442" s="291"/>
      <c r="Y442" s="412"/>
      <c r="Z442" s="421"/>
      <c r="AA442" s="421"/>
      <c r="AB442" s="421"/>
      <c r="AC442" s="421"/>
      <c r="AD442" s="421"/>
      <c r="AE442" s="421"/>
      <c r="AF442" s="421"/>
      <c r="AG442" s="421"/>
      <c r="AH442" s="421"/>
      <c r="AI442" s="421"/>
      <c r="AJ442" s="421"/>
      <c r="AK442" s="421"/>
      <c r="AL442" s="421"/>
      <c r="AM442" s="306"/>
    </row>
    <row r="443" spans="1:39" ht="45" hidden="1" outlineLevel="1">
      <c r="A443" s="530">
        <v>12</v>
      </c>
      <c r="B443" s="428" t="s">
        <v>105</v>
      </c>
      <c r="C443" s="291" t="s">
        <v>25</v>
      </c>
      <c r="D443" s="295"/>
      <c r="E443" s="295"/>
      <c r="F443" s="295"/>
      <c r="G443" s="295"/>
      <c r="H443" s="295"/>
      <c r="I443" s="295"/>
      <c r="J443" s="295"/>
      <c r="K443" s="295"/>
      <c r="L443" s="295"/>
      <c r="M443" s="295"/>
      <c r="N443" s="295">
        <v>12</v>
      </c>
      <c r="O443" s="295"/>
      <c r="P443" s="295"/>
      <c r="Q443" s="295"/>
      <c r="R443" s="295"/>
      <c r="S443" s="295"/>
      <c r="T443" s="295"/>
      <c r="U443" s="295"/>
      <c r="V443" s="295"/>
      <c r="W443" s="295"/>
      <c r="X443" s="295"/>
      <c r="Y443" s="410"/>
      <c r="Z443" s="410"/>
      <c r="AA443" s="410"/>
      <c r="AB443" s="410"/>
      <c r="AC443" s="410"/>
      <c r="AD443" s="410"/>
      <c r="AE443" s="410"/>
      <c r="AF443" s="415"/>
      <c r="AG443" s="415"/>
      <c r="AH443" s="415"/>
      <c r="AI443" s="415"/>
      <c r="AJ443" s="415"/>
      <c r="AK443" s="415"/>
      <c r="AL443" s="415"/>
      <c r="AM443" s="296">
        <f>SUM(Y443:AL443)</f>
        <v>0</v>
      </c>
    </row>
    <row r="444" spans="1:39" hidden="1" outlineLevel="1">
      <c r="A444" s="530"/>
      <c r="B444" s="431" t="s">
        <v>308</v>
      </c>
      <c r="C444" s="291" t="s">
        <v>163</v>
      </c>
      <c r="D444" s="295"/>
      <c r="E444" s="295"/>
      <c r="F444" s="295"/>
      <c r="G444" s="295"/>
      <c r="H444" s="295"/>
      <c r="I444" s="295"/>
      <c r="J444" s="295"/>
      <c r="K444" s="295"/>
      <c r="L444" s="295"/>
      <c r="M444" s="295"/>
      <c r="N444" s="295">
        <f>N443</f>
        <v>12</v>
      </c>
      <c r="O444" s="295"/>
      <c r="P444" s="295"/>
      <c r="Q444" s="295"/>
      <c r="R444" s="295"/>
      <c r="S444" s="295"/>
      <c r="T444" s="295"/>
      <c r="U444" s="295"/>
      <c r="V444" s="295"/>
      <c r="W444" s="295"/>
      <c r="X444" s="295"/>
      <c r="Y444" s="411">
        <f>Y443</f>
        <v>0</v>
      </c>
      <c r="Z444" s="411">
        <f t="shared" ref="Z444" si="1232">Z443</f>
        <v>0</v>
      </c>
      <c r="AA444" s="411">
        <f t="shared" ref="AA444" si="1233">AA443</f>
        <v>0</v>
      </c>
      <c r="AB444" s="411">
        <f t="shared" ref="AB444" si="1234">AB443</f>
        <v>0</v>
      </c>
      <c r="AC444" s="411">
        <f t="shared" ref="AC444" si="1235">AC443</f>
        <v>0</v>
      </c>
      <c r="AD444" s="411">
        <f t="shared" ref="AD444" si="1236">AD443</f>
        <v>0</v>
      </c>
      <c r="AE444" s="411">
        <f t="shared" ref="AE444" si="1237">AE443</f>
        <v>0</v>
      </c>
      <c r="AF444" s="411">
        <f t="shared" ref="AF444" si="1238">AF443</f>
        <v>0</v>
      </c>
      <c r="AG444" s="411">
        <f t="shared" ref="AG444" si="1239">AG443</f>
        <v>0</v>
      </c>
      <c r="AH444" s="411">
        <f t="shared" ref="AH444" si="1240">AH443</f>
        <v>0</v>
      </c>
      <c r="AI444" s="411">
        <f t="shared" ref="AI444" si="1241">AI443</f>
        <v>0</v>
      </c>
      <c r="AJ444" s="411">
        <f t="shared" ref="AJ444" si="1242">AJ443</f>
        <v>0</v>
      </c>
      <c r="AK444" s="411">
        <f t="shared" ref="AK444" si="1243">AK443</f>
        <v>0</v>
      </c>
      <c r="AL444" s="411">
        <f t="shared" ref="AL444" si="1244">AL443</f>
        <v>0</v>
      </c>
      <c r="AM444" s="297"/>
    </row>
    <row r="445" spans="1:39" hidden="1" outlineLevel="1">
      <c r="A445" s="530"/>
      <c r="B445" s="526"/>
      <c r="C445" s="305"/>
      <c r="D445" s="291"/>
      <c r="E445" s="291"/>
      <c r="F445" s="291"/>
      <c r="G445" s="291"/>
      <c r="H445" s="291"/>
      <c r="I445" s="291"/>
      <c r="J445" s="291"/>
      <c r="K445" s="291"/>
      <c r="L445" s="291"/>
      <c r="M445" s="291"/>
      <c r="N445" s="291"/>
      <c r="O445" s="291"/>
      <c r="P445" s="291"/>
      <c r="Q445" s="291"/>
      <c r="R445" s="291"/>
      <c r="S445" s="291"/>
      <c r="T445" s="291"/>
      <c r="U445" s="291"/>
      <c r="V445" s="291"/>
      <c r="W445" s="291"/>
      <c r="X445" s="291"/>
      <c r="Y445" s="422"/>
      <c r="Z445" s="422"/>
      <c r="AA445" s="412"/>
      <c r="AB445" s="412"/>
      <c r="AC445" s="412"/>
      <c r="AD445" s="412"/>
      <c r="AE445" s="412"/>
      <c r="AF445" s="412"/>
      <c r="AG445" s="412"/>
      <c r="AH445" s="412"/>
      <c r="AI445" s="412"/>
      <c r="AJ445" s="412"/>
      <c r="AK445" s="412"/>
      <c r="AL445" s="412"/>
      <c r="AM445" s="306"/>
    </row>
    <row r="446" spans="1:39" ht="30" hidden="1" outlineLevel="1">
      <c r="A446" s="530">
        <v>13</v>
      </c>
      <c r="B446" s="428" t="s">
        <v>106</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5"/>
      <c r="AG446" s="415"/>
      <c r="AH446" s="415"/>
      <c r="AI446" s="415"/>
      <c r="AJ446" s="415"/>
      <c r="AK446" s="415"/>
      <c r="AL446" s="415"/>
      <c r="AM446" s="296">
        <f>SUM(Y446:AL446)</f>
        <v>0</v>
      </c>
    </row>
    <row r="447" spans="1:39" hidden="1"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245">Z446</f>
        <v>0</v>
      </c>
      <c r="AA447" s="411">
        <f t="shared" ref="AA447" si="1246">AA446</f>
        <v>0</v>
      </c>
      <c r="AB447" s="411">
        <f t="shared" ref="AB447" si="1247">AB446</f>
        <v>0</v>
      </c>
      <c r="AC447" s="411">
        <f t="shared" ref="AC447" si="1248">AC446</f>
        <v>0</v>
      </c>
      <c r="AD447" s="411">
        <f t="shared" ref="AD447" si="1249">AD446</f>
        <v>0</v>
      </c>
      <c r="AE447" s="411">
        <f t="shared" ref="AE447" si="1250">AE446</f>
        <v>0</v>
      </c>
      <c r="AF447" s="411">
        <f t="shared" ref="AF447" si="1251">AF446</f>
        <v>0</v>
      </c>
      <c r="AG447" s="411">
        <f t="shared" ref="AG447" si="1252">AG446</f>
        <v>0</v>
      </c>
      <c r="AH447" s="411">
        <f t="shared" ref="AH447" si="1253">AH446</f>
        <v>0</v>
      </c>
      <c r="AI447" s="411">
        <f t="shared" ref="AI447" si="1254">AI446</f>
        <v>0</v>
      </c>
      <c r="AJ447" s="411">
        <f t="shared" ref="AJ447" si="1255">AJ446</f>
        <v>0</v>
      </c>
      <c r="AK447" s="411">
        <f t="shared" ref="AK447" si="1256">AK446</f>
        <v>0</v>
      </c>
      <c r="AL447" s="411">
        <f t="shared" ref="AL447" si="1257">AL446</f>
        <v>0</v>
      </c>
      <c r="AM447" s="306"/>
    </row>
    <row r="448" spans="1:39" hidden="1" outlineLevel="1">
      <c r="A448" s="530"/>
      <c r="B448" s="526"/>
      <c r="C448" s="305"/>
      <c r="D448" s="291"/>
      <c r="E448" s="291"/>
      <c r="F448" s="291"/>
      <c r="G448" s="291"/>
      <c r="H448" s="291"/>
      <c r="I448" s="291"/>
      <c r="J448" s="291"/>
      <c r="K448" s="291"/>
      <c r="L448" s="291"/>
      <c r="M448" s="291"/>
      <c r="N448" s="291"/>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6"/>
    </row>
    <row r="449" spans="1:40" ht="15.75" hidden="1" outlineLevel="1">
      <c r="A449" s="530"/>
      <c r="B449" s="502" t="s">
        <v>107</v>
      </c>
      <c r="C449" s="289"/>
      <c r="D449" s="290"/>
      <c r="E449" s="290"/>
      <c r="F449" s="290"/>
      <c r="G449" s="290"/>
      <c r="H449" s="290"/>
      <c r="I449" s="290"/>
      <c r="J449" s="290"/>
      <c r="K449" s="290"/>
      <c r="L449" s="290"/>
      <c r="M449" s="290"/>
      <c r="N449" s="290"/>
      <c r="O449" s="290"/>
      <c r="P449" s="289"/>
      <c r="Q449" s="289"/>
      <c r="R449" s="289"/>
      <c r="S449" s="289"/>
      <c r="T449" s="289"/>
      <c r="U449" s="289"/>
      <c r="V449" s="289"/>
      <c r="W449" s="289"/>
      <c r="X449" s="289"/>
      <c r="Y449" s="414"/>
      <c r="Z449" s="414"/>
      <c r="AA449" s="414"/>
      <c r="AB449" s="414"/>
      <c r="AC449" s="414"/>
      <c r="AD449" s="414"/>
      <c r="AE449" s="414"/>
      <c r="AF449" s="414"/>
      <c r="AG449" s="414"/>
      <c r="AH449" s="414"/>
      <c r="AI449" s="414"/>
      <c r="AJ449" s="414"/>
      <c r="AK449" s="414"/>
      <c r="AL449" s="414"/>
      <c r="AM449" s="292"/>
    </row>
    <row r="450" spans="1:40" hidden="1" outlineLevel="1">
      <c r="A450" s="530">
        <v>14</v>
      </c>
      <c r="B450" s="526" t="s">
        <v>108</v>
      </c>
      <c r="C450" s="291" t="s">
        <v>25</v>
      </c>
      <c r="D450" s="295"/>
      <c r="E450" s="295"/>
      <c r="F450" s="295"/>
      <c r="G450" s="295"/>
      <c r="H450" s="295"/>
      <c r="I450" s="295"/>
      <c r="J450" s="295"/>
      <c r="K450" s="295"/>
      <c r="L450" s="295"/>
      <c r="M450" s="295"/>
      <c r="N450" s="295">
        <v>12</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idden="1" outlineLevel="1">
      <c r="A451" s="530"/>
      <c r="B451" s="431" t="s">
        <v>308</v>
      </c>
      <c r="C451" s="291" t="s">
        <v>163</v>
      </c>
      <c r="D451" s="295"/>
      <c r="E451" s="295"/>
      <c r="F451" s="295"/>
      <c r="G451" s="295"/>
      <c r="H451" s="295"/>
      <c r="I451" s="295"/>
      <c r="J451" s="295"/>
      <c r="K451" s="295"/>
      <c r="L451" s="295"/>
      <c r="M451" s="295"/>
      <c r="N451" s="295">
        <f>N450</f>
        <v>12</v>
      </c>
      <c r="O451" s="295"/>
      <c r="P451" s="295"/>
      <c r="Q451" s="295"/>
      <c r="R451" s="295"/>
      <c r="S451" s="295"/>
      <c r="T451" s="295"/>
      <c r="U451" s="295"/>
      <c r="V451" s="295"/>
      <c r="W451" s="295"/>
      <c r="X451" s="295"/>
      <c r="Y451" s="411">
        <f>Y450</f>
        <v>0</v>
      </c>
      <c r="Z451" s="411">
        <f t="shared" ref="Z451" si="1258">Z450</f>
        <v>0</v>
      </c>
      <c r="AA451" s="411">
        <f t="shared" ref="AA451" si="1259">AA450</f>
        <v>0</v>
      </c>
      <c r="AB451" s="411">
        <f t="shared" ref="AB451" si="1260">AB450</f>
        <v>0</v>
      </c>
      <c r="AC451" s="411">
        <f t="shared" ref="AC451" si="1261">AC450</f>
        <v>0</v>
      </c>
      <c r="AD451" s="411">
        <f t="shared" ref="AD451" si="1262">AD450</f>
        <v>0</v>
      </c>
      <c r="AE451" s="411">
        <f t="shared" ref="AE451" si="1263">AE450</f>
        <v>0</v>
      </c>
      <c r="AF451" s="411">
        <f t="shared" ref="AF451" si="1264">AF450</f>
        <v>0</v>
      </c>
      <c r="AG451" s="411">
        <f t="shared" ref="AG451" si="1265">AG450</f>
        <v>0</v>
      </c>
      <c r="AH451" s="411">
        <f t="shared" ref="AH451" si="1266">AH450</f>
        <v>0</v>
      </c>
      <c r="AI451" s="411">
        <f t="shared" ref="AI451" si="1267">AI450</f>
        <v>0</v>
      </c>
      <c r="AJ451" s="411">
        <f t="shared" ref="AJ451" si="1268">AJ450</f>
        <v>0</v>
      </c>
      <c r="AK451" s="411">
        <f t="shared" ref="AK451" si="1269">AK450</f>
        <v>0</v>
      </c>
      <c r="AL451" s="411">
        <f t="shared" ref="AL451" si="1270">AL450</f>
        <v>0</v>
      </c>
      <c r="AM451" s="297"/>
    </row>
    <row r="452" spans="1:40" hidden="1" outlineLevel="1">
      <c r="A452" s="530"/>
      <c r="B452" s="526"/>
      <c r="C452" s="305"/>
      <c r="D452" s="291"/>
      <c r="E452" s="291"/>
      <c r="F452" s="291"/>
      <c r="G452" s="291"/>
      <c r="H452" s="291"/>
      <c r="I452" s="291"/>
      <c r="J452" s="291"/>
      <c r="K452" s="291"/>
      <c r="L452" s="291"/>
      <c r="M452" s="291"/>
      <c r="N452" s="468"/>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1"/>
      <c r="AN452" s="628"/>
    </row>
    <row r="453" spans="1:40" s="309" customFormat="1" ht="15.75" hidden="1" outlineLevel="1">
      <c r="A453" s="530"/>
      <c r="B453" s="502" t="s">
        <v>490</v>
      </c>
      <c r="C453" s="291"/>
      <c r="D453" s="291"/>
      <c r="E453" s="291"/>
      <c r="F453" s="291"/>
      <c r="G453" s="291"/>
      <c r="H453" s="291"/>
      <c r="I453" s="291"/>
      <c r="J453" s="291"/>
      <c r="K453" s="291"/>
      <c r="L453" s="291"/>
      <c r="M453" s="291"/>
      <c r="N453" s="291"/>
      <c r="O453" s="291"/>
      <c r="P453" s="291"/>
      <c r="Q453" s="291"/>
      <c r="R453" s="291"/>
      <c r="S453" s="291"/>
      <c r="T453" s="291"/>
      <c r="U453" s="291"/>
      <c r="V453" s="291"/>
      <c r="W453" s="291"/>
      <c r="X453" s="291"/>
      <c r="Y453" s="412"/>
      <c r="Z453" s="412"/>
      <c r="AA453" s="412"/>
      <c r="AB453" s="412"/>
      <c r="AC453" s="412"/>
      <c r="AD453" s="412"/>
      <c r="AE453" s="416"/>
      <c r="AF453" s="416"/>
      <c r="AG453" s="416"/>
      <c r="AH453" s="416"/>
      <c r="AI453" s="416"/>
      <c r="AJ453" s="416"/>
      <c r="AK453" s="416"/>
      <c r="AL453" s="416"/>
      <c r="AM453" s="515"/>
      <c r="AN453" s="629"/>
    </row>
    <row r="454" spans="1:40" hidden="1" outlineLevel="1">
      <c r="A454" s="530">
        <v>15</v>
      </c>
      <c r="B454" s="431" t="s">
        <v>495</v>
      </c>
      <c r="C454" s="291" t="s">
        <v>25</v>
      </c>
      <c r="D454" s="295"/>
      <c r="E454" s="295"/>
      <c r="F454" s="295"/>
      <c r="G454" s="295"/>
      <c r="H454" s="295"/>
      <c r="I454" s="295"/>
      <c r="J454" s="295"/>
      <c r="K454" s="295"/>
      <c r="L454" s="295"/>
      <c r="M454" s="295"/>
      <c r="N454" s="295">
        <v>0</v>
      </c>
      <c r="O454" s="295"/>
      <c r="P454" s="295"/>
      <c r="Q454" s="295"/>
      <c r="R454" s="295"/>
      <c r="S454" s="295"/>
      <c r="T454" s="295"/>
      <c r="U454" s="295"/>
      <c r="V454" s="295"/>
      <c r="W454" s="295"/>
      <c r="X454" s="295"/>
      <c r="Y454" s="410"/>
      <c r="Z454" s="410"/>
      <c r="AA454" s="410"/>
      <c r="AB454" s="410"/>
      <c r="AC454" s="410"/>
      <c r="AD454" s="410"/>
      <c r="AE454" s="410"/>
      <c r="AF454" s="410"/>
      <c r="AG454" s="410"/>
      <c r="AH454" s="410"/>
      <c r="AI454" s="410"/>
      <c r="AJ454" s="410"/>
      <c r="AK454" s="410"/>
      <c r="AL454" s="410"/>
      <c r="AM454" s="296">
        <f>SUM(Y454:AL454)</f>
        <v>0</v>
      </c>
    </row>
    <row r="455" spans="1:40" hidden="1" outlineLevel="1">
      <c r="A455" s="530"/>
      <c r="B455" s="431" t="s">
        <v>308</v>
      </c>
      <c r="C455" s="291" t="s">
        <v>163</v>
      </c>
      <c r="D455" s="295"/>
      <c r="E455" s="295"/>
      <c r="F455" s="295"/>
      <c r="G455" s="295"/>
      <c r="H455" s="295"/>
      <c r="I455" s="295"/>
      <c r="J455" s="295"/>
      <c r="K455" s="295"/>
      <c r="L455" s="295"/>
      <c r="M455" s="295"/>
      <c r="N455" s="295">
        <f>N454</f>
        <v>0</v>
      </c>
      <c r="O455" s="295"/>
      <c r="P455" s="295"/>
      <c r="Q455" s="295"/>
      <c r="R455" s="295"/>
      <c r="S455" s="295"/>
      <c r="T455" s="295"/>
      <c r="U455" s="295"/>
      <c r="V455" s="295"/>
      <c r="W455" s="295"/>
      <c r="X455" s="295"/>
      <c r="Y455" s="411">
        <f>Y454</f>
        <v>0</v>
      </c>
      <c r="Z455" s="411">
        <f t="shared" ref="Z455:AL455" si="1271">Z454</f>
        <v>0</v>
      </c>
      <c r="AA455" s="411">
        <f t="shared" si="1271"/>
        <v>0</v>
      </c>
      <c r="AB455" s="411">
        <f t="shared" si="1271"/>
        <v>0</v>
      </c>
      <c r="AC455" s="411">
        <f t="shared" si="1271"/>
        <v>0</v>
      </c>
      <c r="AD455" s="411">
        <f t="shared" si="1271"/>
        <v>0</v>
      </c>
      <c r="AE455" s="411">
        <f t="shared" si="1271"/>
        <v>0</v>
      </c>
      <c r="AF455" s="411">
        <f t="shared" si="1271"/>
        <v>0</v>
      </c>
      <c r="AG455" s="411">
        <f t="shared" si="1271"/>
        <v>0</v>
      </c>
      <c r="AH455" s="411">
        <f t="shared" si="1271"/>
        <v>0</v>
      </c>
      <c r="AI455" s="411">
        <f t="shared" si="1271"/>
        <v>0</v>
      </c>
      <c r="AJ455" s="411">
        <f t="shared" si="1271"/>
        <v>0</v>
      </c>
      <c r="AK455" s="411">
        <f t="shared" si="1271"/>
        <v>0</v>
      </c>
      <c r="AL455" s="411">
        <f t="shared" si="1271"/>
        <v>0</v>
      </c>
      <c r="AM455" s="297"/>
    </row>
    <row r="456" spans="1:40" hidden="1" outlineLevel="1">
      <c r="A456" s="530"/>
      <c r="B456" s="526"/>
      <c r="C456" s="305"/>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12"/>
      <c r="AA456" s="412"/>
      <c r="AB456" s="412"/>
      <c r="AC456" s="412"/>
      <c r="AD456" s="412"/>
      <c r="AE456" s="412"/>
      <c r="AF456" s="412"/>
      <c r="AG456" s="412"/>
      <c r="AH456" s="412"/>
      <c r="AI456" s="412"/>
      <c r="AJ456" s="412"/>
      <c r="AK456" s="412"/>
      <c r="AL456" s="412"/>
      <c r="AM456" s="306"/>
    </row>
    <row r="457" spans="1:40" s="283" customFormat="1" hidden="1" outlineLevel="1">
      <c r="A457" s="530">
        <v>16</v>
      </c>
      <c r="B457" s="527" t="s">
        <v>491</v>
      </c>
      <c r="C457" s="291" t="s">
        <v>25</v>
      </c>
      <c r="D457" s="295"/>
      <c r="E457" s="295"/>
      <c r="F457" s="295"/>
      <c r="G457" s="295"/>
      <c r="H457" s="295"/>
      <c r="I457" s="295"/>
      <c r="J457" s="295"/>
      <c r="K457" s="295"/>
      <c r="L457" s="295"/>
      <c r="M457" s="295"/>
      <c r="N457" s="295">
        <v>0</v>
      </c>
      <c r="O457" s="295"/>
      <c r="P457" s="295"/>
      <c r="Q457" s="295"/>
      <c r="R457" s="295"/>
      <c r="S457" s="295"/>
      <c r="T457" s="295"/>
      <c r="U457" s="295"/>
      <c r="V457" s="295"/>
      <c r="W457" s="295"/>
      <c r="X457" s="295"/>
      <c r="Y457" s="410"/>
      <c r="Z457" s="410"/>
      <c r="AA457" s="410"/>
      <c r="AB457" s="410"/>
      <c r="AC457" s="410"/>
      <c r="AD457" s="410"/>
      <c r="AE457" s="410"/>
      <c r="AF457" s="410"/>
      <c r="AG457" s="410"/>
      <c r="AH457" s="410"/>
      <c r="AI457" s="410"/>
      <c r="AJ457" s="410"/>
      <c r="AK457" s="410"/>
      <c r="AL457" s="410"/>
      <c r="AM457" s="296">
        <f>SUM(Y457:AL457)</f>
        <v>0</v>
      </c>
    </row>
    <row r="458" spans="1:40" s="283" customFormat="1" hidden="1" outlineLevel="1">
      <c r="A458" s="530"/>
      <c r="B458" s="527" t="s">
        <v>308</v>
      </c>
      <c r="C458" s="291" t="s">
        <v>163</v>
      </c>
      <c r="D458" s="295"/>
      <c r="E458" s="295"/>
      <c r="F458" s="295"/>
      <c r="G458" s="295"/>
      <c r="H458" s="295"/>
      <c r="I458" s="295"/>
      <c r="J458" s="295"/>
      <c r="K458" s="295"/>
      <c r="L458" s="295"/>
      <c r="M458" s="295"/>
      <c r="N458" s="295">
        <f>N457</f>
        <v>0</v>
      </c>
      <c r="O458" s="295"/>
      <c r="P458" s="295"/>
      <c r="Q458" s="295"/>
      <c r="R458" s="295"/>
      <c r="S458" s="295"/>
      <c r="T458" s="295"/>
      <c r="U458" s="295"/>
      <c r="V458" s="295"/>
      <c r="W458" s="295"/>
      <c r="X458" s="295"/>
      <c r="Y458" s="411">
        <f>Y457</f>
        <v>0</v>
      </c>
      <c r="Z458" s="411">
        <f t="shared" ref="Z458:AL458" si="1272">Z457</f>
        <v>0</v>
      </c>
      <c r="AA458" s="411">
        <f t="shared" si="1272"/>
        <v>0</v>
      </c>
      <c r="AB458" s="411">
        <f t="shared" si="1272"/>
        <v>0</v>
      </c>
      <c r="AC458" s="411">
        <f t="shared" si="1272"/>
        <v>0</v>
      </c>
      <c r="AD458" s="411">
        <f t="shared" si="1272"/>
        <v>0</v>
      </c>
      <c r="AE458" s="411">
        <f t="shared" si="1272"/>
        <v>0</v>
      </c>
      <c r="AF458" s="411">
        <f t="shared" si="1272"/>
        <v>0</v>
      </c>
      <c r="AG458" s="411">
        <f t="shared" si="1272"/>
        <v>0</v>
      </c>
      <c r="AH458" s="411">
        <f t="shared" si="1272"/>
        <v>0</v>
      </c>
      <c r="AI458" s="411">
        <f t="shared" si="1272"/>
        <v>0</v>
      </c>
      <c r="AJ458" s="411">
        <f t="shared" si="1272"/>
        <v>0</v>
      </c>
      <c r="AK458" s="411">
        <f t="shared" si="1272"/>
        <v>0</v>
      </c>
      <c r="AL458" s="411">
        <f t="shared" si="1272"/>
        <v>0</v>
      </c>
      <c r="AM458" s="297"/>
    </row>
    <row r="459" spans="1:40" s="283" customFormat="1" hidden="1" outlineLevel="1">
      <c r="A459" s="530"/>
      <c r="B459" s="527"/>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12"/>
      <c r="AA459" s="412"/>
      <c r="AB459" s="412"/>
      <c r="AC459" s="412"/>
      <c r="AD459" s="412"/>
      <c r="AE459" s="416"/>
      <c r="AF459" s="416"/>
      <c r="AG459" s="416"/>
      <c r="AH459" s="416"/>
      <c r="AI459" s="416"/>
      <c r="AJ459" s="416"/>
      <c r="AK459" s="416"/>
      <c r="AL459" s="416"/>
      <c r="AM459" s="313"/>
    </row>
    <row r="460" spans="1:40" ht="15.75" hidden="1" outlineLevel="1">
      <c r="A460" s="530"/>
      <c r="B460" s="528" t="s">
        <v>496</v>
      </c>
      <c r="C460" s="320"/>
      <c r="D460" s="290"/>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40" hidden="1" outlineLevel="1">
      <c r="A461" s="530">
        <v>17</v>
      </c>
      <c r="B461" s="428" t="s">
        <v>112</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0"/>
      <c r="AA461" s="410"/>
      <c r="AB461" s="410"/>
      <c r="AC461" s="410"/>
      <c r="AD461" s="410"/>
      <c r="AE461" s="410"/>
      <c r="AF461" s="415"/>
      <c r="AG461" s="415"/>
      <c r="AH461" s="415"/>
      <c r="AI461" s="415"/>
      <c r="AJ461" s="415"/>
      <c r="AK461" s="415"/>
      <c r="AL461" s="415"/>
      <c r="AM461" s="296">
        <f>SUM(Y461:AL461)</f>
        <v>0</v>
      </c>
    </row>
    <row r="462" spans="1:40" hidden="1" outlineLevel="1">
      <c r="A462" s="530"/>
      <c r="B462" s="431" t="s">
        <v>308</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 t="shared" ref="Z462:AL462" si="1273">Z461</f>
        <v>0</v>
      </c>
      <c r="AA462" s="411">
        <f t="shared" si="1273"/>
        <v>0</v>
      </c>
      <c r="AB462" s="411">
        <f t="shared" si="1273"/>
        <v>0</v>
      </c>
      <c r="AC462" s="411">
        <f t="shared" si="1273"/>
        <v>0</v>
      </c>
      <c r="AD462" s="411">
        <f t="shared" si="1273"/>
        <v>0</v>
      </c>
      <c r="AE462" s="411">
        <f t="shared" si="1273"/>
        <v>0</v>
      </c>
      <c r="AF462" s="411">
        <f t="shared" si="1273"/>
        <v>0</v>
      </c>
      <c r="AG462" s="411">
        <f t="shared" si="1273"/>
        <v>0</v>
      </c>
      <c r="AH462" s="411">
        <f t="shared" si="1273"/>
        <v>0</v>
      </c>
      <c r="AI462" s="411">
        <f t="shared" si="1273"/>
        <v>0</v>
      </c>
      <c r="AJ462" s="411">
        <f t="shared" si="1273"/>
        <v>0</v>
      </c>
      <c r="AK462" s="411">
        <f t="shared" si="1273"/>
        <v>0</v>
      </c>
      <c r="AL462" s="411">
        <f t="shared" si="1273"/>
        <v>0</v>
      </c>
      <c r="AM462" s="306"/>
    </row>
    <row r="463" spans="1:40" hidden="1" outlineLevel="1">
      <c r="A463" s="530"/>
      <c r="B463" s="431"/>
      <c r="C463" s="291"/>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22"/>
      <c r="Z463" s="425"/>
      <c r="AA463" s="425"/>
      <c r="AB463" s="425"/>
      <c r="AC463" s="425"/>
      <c r="AD463" s="425"/>
      <c r="AE463" s="425"/>
      <c r="AF463" s="425"/>
      <c r="AG463" s="425"/>
      <c r="AH463" s="425"/>
      <c r="AI463" s="425"/>
      <c r="AJ463" s="425"/>
      <c r="AK463" s="425"/>
      <c r="AL463" s="425"/>
      <c r="AM463" s="306"/>
    </row>
    <row r="464" spans="1:40" hidden="1" outlineLevel="1">
      <c r="A464" s="530">
        <v>18</v>
      </c>
      <c r="B464" s="428" t="s">
        <v>109</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26"/>
      <c r="Z464" s="410"/>
      <c r="AA464" s="410"/>
      <c r="AB464" s="410"/>
      <c r="AC464" s="410"/>
      <c r="AD464" s="410"/>
      <c r="AE464" s="410"/>
      <c r="AF464" s="415"/>
      <c r="AG464" s="415"/>
      <c r="AH464" s="415"/>
      <c r="AI464" s="415"/>
      <c r="AJ464" s="415"/>
      <c r="AK464" s="415"/>
      <c r="AL464" s="415"/>
      <c r="AM464" s="296">
        <f>SUM(Y464:AL464)</f>
        <v>0</v>
      </c>
    </row>
    <row r="465" spans="1:39" hidden="1" outlineLevel="1">
      <c r="A465" s="530"/>
      <c r="B465" s="431" t="s">
        <v>308</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 t="shared" ref="Z465:AL465" si="1274">Z464</f>
        <v>0</v>
      </c>
      <c r="AA465" s="411">
        <f t="shared" si="1274"/>
        <v>0</v>
      </c>
      <c r="AB465" s="411">
        <f t="shared" si="1274"/>
        <v>0</v>
      </c>
      <c r="AC465" s="411">
        <f t="shared" si="1274"/>
        <v>0</v>
      </c>
      <c r="AD465" s="411">
        <f t="shared" si="1274"/>
        <v>0</v>
      </c>
      <c r="AE465" s="411">
        <f t="shared" si="1274"/>
        <v>0</v>
      </c>
      <c r="AF465" s="411">
        <f t="shared" si="1274"/>
        <v>0</v>
      </c>
      <c r="AG465" s="411">
        <f t="shared" si="1274"/>
        <v>0</v>
      </c>
      <c r="AH465" s="411">
        <f t="shared" si="1274"/>
        <v>0</v>
      </c>
      <c r="AI465" s="411">
        <f t="shared" si="1274"/>
        <v>0</v>
      </c>
      <c r="AJ465" s="411">
        <f t="shared" si="1274"/>
        <v>0</v>
      </c>
      <c r="AK465" s="411">
        <f t="shared" si="1274"/>
        <v>0</v>
      </c>
      <c r="AL465" s="411">
        <f t="shared" si="1274"/>
        <v>0</v>
      </c>
      <c r="AM465" s="306"/>
    </row>
    <row r="466" spans="1:39" hidden="1" outlineLevel="1">
      <c r="A466" s="530"/>
      <c r="B466" s="430"/>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3"/>
      <c r="Z466" s="424"/>
      <c r="AA466" s="424"/>
      <c r="AB466" s="424"/>
      <c r="AC466" s="424"/>
      <c r="AD466" s="424"/>
      <c r="AE466" s="424"/>
      <c r="AF466" s="424"/>
      <c r="AG466" s="424"/>
      <c r="AH466" s="424"/>
      <c r="AI466" s="424"/>
      <c r="AJ466" s="424"/>
      <c r="AK466" s="424"/>
      <c r="AL466" s="424"/>
      <c r="AM466" s="297"/>
    </row>
    <row r="467" spans="1:39" hidden="1" outlineLevel="1">
      <c r="A467" s="530">
        <v>19</v>
      </c>
      <c r="B467" s="428" t="s">
        <v>111</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hidden="1" outlineLevel="1">
      <c r="A468" s="530"/>
      <c r="B468" s="431" t="s">
        <v>308</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 t="shared" ref="Z468:AL468" si="1275">Z467</f>
        <v>0</v>
      </c>
      <c r="AA468" s="411">
        <f t="shared" si="1275"/>
        <v>0</v>
      </c>
      <c r="AB468" s="411">
        <f t="shared" si="1275"/>
        <v>0</v>
      </c>
      <c r="AC468" s="411">
        <f t="shared" si="1275"/>
        <v>0</v>
      </c>
      <c r="AD468" s="411">
        <f t="shared" si="1275"/>
        <v>0</v>
      </c>
      <c r="AE468" s="411">
        <f t="shared" si="1275"/>
        <v>0</v>
      </c>
      <c r="AF468" s="411">
        <f t="shared" si="1275"/>
        <v>0</v>
      </c>
      <c r="AG468" s="411">
        <f t="shared" si="1275"/>
        <v>0</v>
      </c>
      <c r="AH468" s="411">
        <f t="shared" si="1275"/>
        <v>0</v>
      </c>
      <c r="AI468" s="411">
        <f t="shared" si="1275"/>
        <v>0</v>
      </c>
      <c r="AJ468" s="411">
        <f t="shared" si="1275"/>
        <v>0</v>
      </c>
      <c r="AK468" s="411">
        <f t="shared" si="1275"/>
        <v>0</v>
      </c>
      <c r="AL468" s="411">
        <f t="shared" si="1275"/>
        <v>0</v>
      </c>
      <c r="AM468" s="297"/>
    </row>
    <row r="469" spans="1:39" hidden="1" outlineLevel="1">
      <c r="A469" s="530"/>
      <c r="B469" s="430"/>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idden="1" outlineLevel="1">
      <c r="A470" s="530">
        <v>20</v>
      </c>
      <c r="B470" s="428" t="s">
        <v>110</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hidden="1" outlineLevel="1">
      <c r="A471" s="530"/>
      <c r="B471" s="431" t="s">
        <v>308</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 t="shared" ref="Y471:AL471" si="1276">Y470</f>
        <v>0</v>
      </c>
      <c r="Z471" s="411">
        <f t="shared" si="1276"/>
        <v>0</v>
      </c>
      <c r="AA471" s="411">
        <f t="shared" si="1276"/>
        <v>0</v>
      </c>
      <c r="AB471" s="411">
        <f t="shared" si="1276"/>
        <v>0</v>
      </c>
      <c r="AC471" s="411">
        <f t="shared" si="1276"/>
        <v>0</v>
      </c>
      <c r="AD471" s="411">
        <f t="shared" si="1276"/>
        <v>0</v>
      </c>
      <c r="AE471" s="411">
        <f t="shared" si="1276"/>
        <v>0</v>
      </c>
      <c r="AF471" s="411">
        <f t="shared" si="1276"/>
        <v>0</v>
      </c>
      <c r="AG471" s="411">
        <f t="shared" si="1276"/>
        <v>0</v>
      </c>
      <c r="AH471" s="411">
        <f t="shared" si="1276"/>
        <v>0</v>
      </c>
      <c r="AI471" s="411">
        <f t="shared" si="1276"/>
        <v>0</v>
      </c>
      <c r="AJ471" s="411">
        <f t="shared" si="1276"/>
        <v>0</v>
      </c>
      <c r="AK471" s="411">
        <f t="shared" si="1276"/>
        <v>0</v>
      </c>
      <c r="AL471" s="411">
        <f t="shared" si="1276"/>
        <v>0</v>
      </c>
      <c r="AM471" s="306"/>
    </row>
    <row r="472" spans="1:39" ht="15.75" outlineLevel="1">
      <c r="A472" s="530"/>
      <c r="B472" s="529"/>
      <c r="C472" s="300"/>
      <c r="D472" s="291"/>
      <c r="E472" s="291"/>
      <c r="F472" s="291"/>
      <c r="G472" s="291"/>
      <c r="H472" s="291"/>
      <c r="I472" s="291"/>
      <c r="J472" s="291"/>
      <c r="K472" s="291"/>
      <c r="L472" s="291"/>
      <c r="M472" s="291"/>
      <c r="N472" s="300"/>
      <c r="O472" s="291"/>
      <c r="P472" s="291"/>
      <c r="Q472" s="291"/>
      <c r="R472" s="291"/>
      <c r="S472" s="291"/>
      <c r="T472" s="291"/>
      <c r="U472" s="291"/>
      <c r="V472" s="291"/>
      <c r="W472" s="291"/>
      <c r="X472" s="291"/>
      <c r="Y472" s="412"/>
      <c r="Z472" s="412"/>
      <c r="AA472" s="412"/>
      <c r="AB472" s="412"/>
      <c r="AC472" s="412"/>
      <c r="AD472" s="412"/>
      <c r="AE472" s="412"/>
      <c r="AF472" s="412"/>
      <c r="AG472" s="412"/>
      <c r="AH472" s="412"/>
      <c r="AI472" s="412"/>
      <c r="AJ472" s="412"/>
      <c r="AK472" s="412"/>
      <c r="AL472" s="412"/>
      <c r="AM472" s="306"/>
    </row>
    <row r="473" spans="1:39" ht="15.75" outlineLevel="1">
      <c r="A473" s="530"/>
      <c r="B473" s="522" t="s">
        <v>503</v>
      </c>
      <c r="C473" s="291"/>
      <c r="D473" s="291"/>
      <c r="E473" s="789"/>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15.75" outlineLevel="1">
      <c r="A474" s="530"/>
      <c r="B474" s="502" t="s">
        <v>499</v>
      </c>
      <c r="C474" s="291"/>
      <c r="D474" s="291"/>
      <c r="E474" s="789"/>
      <c r="F474" s="291"/>
      <c r="G474" s="291"/>
      <c r="H474" s="291"/>
      <c r="I474" s="291"/>
      <c r="J474" s="291"/>
      <c r="K474" s="775"/>
      <c r="L474" s="291"/>
      <c r="M474" s="774"/>
      <c r="N474" s="291"/>
      <c r="O474" s="774"/>
      <c r="P474" s="291"/>
      <c r="Q474" s="291"/>
      <c r="R474" s="291"/>
      <c r="S474" s="291"/>
      <c r="T474" s="291"/>
      <c r="U474" s="291"/>
      <c r="V474" s="291"/>
      <c r="W474" s="291"/>
      <c r="X474" s="291"/>
      <c r="Y474" s="422"/>
      <c r="Z474" s="425"/>
      <c r="AA474" s="425"/>
      <c r="AB474" s="425"/>
      <c r="AC474" s="425"/>
      <c r="AD474" s="425"/>
      <c r="AE474" s="425"/>
      <c r="AF474" s="425"/>
      <c r="AG474" s="425"/>
      <c r="AH474" s="425"/>
      <c r="AI474" s="425"/>
      <c r="AJ474" s="425"/>
      <c r="AK474" s="425"/>
      <c r="AL474" s="425"/>
      <c r="AM474" s="306"/>
    </row>
    <row r="475" spans="1:39" outlineLevel="1">
      <c r="A475" s="530">
        <v>21</v>
      </c>
      <c r="B475" s="428" t="s">
        <v>113</v>
      </c>
      <c r="C475" s="291" t="s">
        <v>25</v>
      </c>
      <c r="D475" s="295">
        <v>11745899</v>
      </c>
      <c r="E475" s="295">
        <v>9380421</v>
      </c>
      <c r="F475" s="295">
        <v>9380421</v>
      </c>
      <c r="G475" s="295">
        <v>9380421</v>
      </c>
      <c r="H475" s="295">
        <v>9380421</v>
      </c>
      <c r="I475" s="295">
        <v>9380421</v>
      </c>
      <c r="J475" s="295">
        <v>9380421</v>
      </c>
      <c r="K475" s="295">
        <v>9380368</v>
      </c>
      <c r="L475" s="295">
        <v>9380368</v>
      </c>
      <c r="M475" s="295">
        <v>9367811</v>
      </c>
      <c r="N475" s="291"/>
      <c r="O475" s="295">
        <v>802</v>
      </c>
      <c r="P475" s="295">
        <v>643</v>
      </c>
      <c r="Q475" s="295">
        <v>643</v>
      </c>
      <c r="R475" s="295">
        <v>643</v>
      </c>
      <c r="S475" s="295">
        <v>643</v>
      </c>
      <c r="T475" s="295">
        <v>643</v>
      </c>
      <c r="U475" s="295">
        <v>643</v>
      </c>
      <c r="V475" s="295">
        <v>643</v>
      </c>
      <c r="W475" s="295">
        <v>643</v>
      </c>
      <c r="X475" s="295">
        <v>642</v>
      </c>
      <c r="Y475" s="410">
        <v>1</v>
      </c>
      <c r="Z475" s="410"/>
      <c r="AA475" s="410"/>
      <c r="AB475" s="410"/>
      <c r="AC475" s="410"/>
      <c r="AD475" s="410"/>
      <c r="AE475" s="410"/>
      <c r="AF475" s="410"/>
      <c r="AG475" s="410"/>
      <c r="AH475" s="410"/>
      <c r="AI475" s="410"/>
      <c r="AJ475" s="410"/>
      <c r="AK475" s="410"/>
      <c r="AL475" s="410"/>
      <c r="AM475" s="296">
        <f>SUM(Y475:AL475)</f>
        <v>1</v>
      </c>
    </row>
    <row r="476" spans="1:39" outlineLevel="1">
      <c r="A476" s="530"/>
      <c r="B476" s="431" t="s">
        <v>784</v>
      </c>
      <c r="C476" s="340" t="s">
        <v>775</v>
      </c>
      <c r="D476" s="295">
        <v>6980.288562066853</v>
      </c>
      <c r="E476" s="295">
        <f>D476+($G476-$D476)/3</f>
        <v>6961.1923747112351</v>
      </c>
      <c r="F476" s="295">
        <f>E476+($G476-$D476)/3</f>
        <v>6942.0961873556171</v>
      </c>
      <c r="G476" s="295">
        <v>6923</v>
      </c>
      <c r="H476" s="295"/>
      <c r="I476" s="295"/>
      <c r="J476" s="295"/>
      <c r="K476" s="295"/>
      <c r="L476" s="295"/>
      <c r="M476" s="295"/>
      <c r="N476" s="291"/>
      <c r="O476" s="784">
        <v>0.47660816994745281</v>
      </c>
      <c r="P476" s="295"/>
      <c r="Q476" s="295"/>
      <c r="R476" s="295"/>
      <c r="S476" s="295"/>
      <c r="T476" s="295"/>
      <c r="U476" s="295"/>
      <c r="V476" s="295"/>
      <c r="W476" s="295"/>
      <c r="X476" s="295"/>
      <c r="Y476" s="411">
        <v>1</v>
      </c>
      <c r="Z476" s="411">
        <f t="shared" ref="Z476" si="1277">Z475</f>
        <v>0</v>
      </c>
      <c r="AA476" s="411">
        <f t="shared" ref="AA476" si="1278">AA475</f>
        <v>0</v>
      </c>
      <c r="AB476" s="411">
        <f t="shared" ref="AB476" si="1279">AB475</f>
        <v>0</v>
      </c>
      <c r="AC476" s="411">
        <f t="shared" ref="AC476" si="1280">AC475</f>
        <v>0</v>
      </c>
      <c r="AD476" s="411">
        <f t="shared" ref="AD476" si="1281">AD475</f>
        <v>0</v>
      </c>
      <c r="AE476" s="411">
        <f t="shared" ref="AE476" si="1282">AE475</f>
        <v>0</v>
      </c>
      <c r="AF476" s="411">
        <f t="shared" ref="AF476" si="1283">AF475</f>
        <v>0</v>
      </c>
      <c r="AG476" s="411">
        <f t="shared" ref="AG476" si="1284">AG475</f>
        <v>0</v>
      </c>
      <c r="AH476" s="411">
        <f t="shared" ref="AH476" si="1285">AH475</f>
        <v>0</v>
      </c>
      <c r="AI476" s="411">
        <f t="shared" ref="AI476" si="1286">AI475</f>
        <v>0</v>
      </c>
      <c r="AJ476" s="411">
        <f t="shared" ref="AJ476" si="1287">AJ475</f>
        <v>0</v>
      </c>
      <c r="AK476" s="411">
        <f t="shared" ref="AK476" si="1288">AK475</f>
        <v>0</v>
      </c>
      <c r="AL476" s="411">
        <f t="shared" ref="AL476" si="1289">AL475</f>
        <v>0</v>
      </c>
      <c r="AM476" s="306"/>
    </row>
    <row r="477" spans="1:39" outlineLevel="1">
      <c r="A477" s="530"/>
      <c r="B477" s="431"/>
      <c r="C477" s="291"/>
      <c r="D477" s="291"/>
      <c r="E477" s="291"/>
      <c r="F477" s="291"/>
      <c r="G477" s="291"/>
      <c r="H477" s="291"/>
      <c r="I477" s="291"/>
      <c r="J477" s="291"/>
      <c r="K477" s="291"/>
      <c r="L477" s="291"/>
      <c r="M477" s="291"/>
      <c r="N477" s="291"/>
      <c r="O477" s="291"/>
      <c r="P477" s="291"/>
      <c r="Q477" s="291"/>
      <c r="R477" s="291"/>
      <c r="S477" s="291"/>
      <c r="T477" s="291"/>
      <c r="U477" s="291"/>
      <c r="V477" s="291"/>
      <c r="W477" s="291"/>
      <c r="X477" s="291"/>
      <c r="Y477" s="422"/>
      <c r="Z477" s="425"/>
      <c r="AA477" s="425"/>
      <c r="AB477" s="425"/>
      <c r="AC477" s="425"/>
      <c r="AD477" s="425"/>
      <c r="AE477" s="425"/>
      <c r="AF477" s="425"/>
      <c r="AG477" s="425"/>
      <c r="AH477" s="425"/>
      <c r="AI477" s="425"/>
      <c r="AJ477" s="425"/>
      <c r="AK477" s="425"/>
      <c r="AL477" s="425"/>
      <c r="AM477" s="306"/>
    </row>
    <row r="478" spans="1:39" ht="30" outlineLevel="1">
      <c r="A478" s="530">
        <v>22</v>
      </c>
      <c r="B478" s="428" t="s">
        <v>114</v>
      </c>
      <c r="C478" s="291" t="s">
        <v>25</v>
      </c>
      <c r="D478" s="295">
        <v>1231687</v>
      </c>
      <c r="E478" s="295">
        <v>1231687</v>
      </c>
      <c r="F478" s="295">
        <v>1231687</v>
      </c>
      <c r="G478" s="295">
        <v>1231687</v>
      </c>
      <c r="H478" s="295">
        <v>1231687</v>
      </c>
      <c r="I478" s="295">
        <v>1231687</v>
      </c>
      <c r="J478" s="295">
        <v>1231687</v>
      </c>
      <c r="K478" s="295">
        <v>1231687</v>
      </c>
      <c r="L478" s="295">
        <v>1231687</v>
      </c>
      <c r="M478" s="295">
        <v>1231687</v>
      </c>
      <c r="N478" s="291"/>
      <c r="O478" s="295">
        <v>360</v>
      </c>
      <c r="P478" s="295">
        <v>360</v>
      </c>
      <c r="Q478" s="295">
        <v>360</v>
      </c>
      <c r="R478" s="295">
        <v>360</v>
      </c>
      <c r="S478" s="295">
        <v>360</v>
      </c>
      <c r="T478" s="295">
        <v>360</v>
      </c>
      <c r="U478" s="295">
        <v>360</v>
      </c>
      <c r="V478" s="295">
        <v>360</v>
      </c>
      <c r="W478" s="295">
        <v>360</v>
      </c>
      <c r="X478" s="295">
        <v>360</v>
      </c>
      <c r="Y478" s="410">
        <v>1</v>
      </c>
      <c r="Z478" s="410"/>
      <c r="AA478" s="410"/>
      <c r="AB478" s="410"/>
      <c r="AC478" s="410"/>
      <c r="AD478" s="410"/>
      <c r="AE478" s="410"/>
      <c r="AF478" s="410"/>
      <c r="AG478" s="410"/>
      <c r="AH478" s="410"/>
      <c r="AI478" s="410"/>
      <c r="AJ478" s="410"/>
      <c r="AK478" s="410"/>
      <c r="AL478" s="410"/>
      <c r="AM478" s="296">
        <f>SUM(Y478:AL478)</f>
        <v>1</v>
      </c>
    </row>
    <row r="479" spans="1:39" outlineLevel="1">
      <c r="A479" s="530"/>
      <c r="B479" s="431" t="s">
        <v>308</v>
      </c>
      <c r="C479" s="291" t="s">
        <v>163</v>
      </c>
      <c r="D479" s="295">
        <v>77469.355880753137</v>
      </c>
      <c r="E479" s="295">
        <f>D479+($G479-$D479)/3</f>
        <v>77469.237253835425</v>
      </c>
      <c r="F479" s="295">
        <f>E479+($G479-$D479)/3</f>
        <v>77469.118626917712</v>
      </c>
      <c r="G479" s="295">
        <v>77469</v>
      </c>
      <c r="H479" s="295"/>
      <c r="I479" s="295"/>
      <c r="J479" s="295"/>
      <c r="K479" s="295"/>
      <c r="L479" s="295"/>
      <c r="M479" s="295"/>
      <c r="N479" s="291"/>
      <c r="O479" s="295"/>
      <c r="P479" s="295"/>
      <c r="Q479" s="295"/>
      <c r="R479" s="295"/>
      <c r="S479" s="295"/>
      <c r="T479" s="295"/>
      <c r="U479" s="295"/>
      <c r="V479" s="295"/>
      <c r="W479" s="295"/>
      <c r="X479" s="295"/>
      <c r="Y479" s="411">
        <v>1</v>
      </c>
      <c r="Z479" s="411">
        <f t="shared" ref="Z479" si="1290">Z478</f>
        <v>0</v>
      </c>
      <c r="AA479" s="411">
        <f t="shared" ref="AA479" si="1291">AA478</f>
        <v>0</v>
      </c>
      <c r="AB479" s="411">
        <f t="shared" ref="AB479" si="1292">AB478</f>
        <v>0</v>
      </c>
      <c r="AC479" s="411">
        <f t="shared" ref="AC479" si="1293">AC478</f>
        <v>0</v>
      </c>
      <c r="AD479" s="411">
        <f t="shared" ref="AD479" si="1294">AD478</f>
        <v>0</v>
      </c>
      <c r="AE479" s="411">
        <f t="shared" ref="AE479" si="1295">AE478</f>
        <v>0</v>
      </c>
      <c r="AF479" s="411">
        <f t="shared" ref="AF479" si="1296">AF478</f>
        <v>0</v>
      </c>
      <c r="AG479" s="411">
        <f t="shared" ref="AG479" si="1297">AG478</f>
        <v>0</v>
      </c>
      <c r="AH479" s="411">
        <f t="shared" ref="AH479" si="1298">AH478</f>
        <v>0</v>
      </c>
      <c r="AI479" s="411">
        <f t="shared" ref="AI479" si="1299">AI478</f>
        <v>0</v>
      </c>
      <c r="AJ479" s="411">
        <f t="shared" ref="AJ479" si="1300">AJ478</f>
        <v>0</v>
      </c>
      <c r="AK479" s="411">
        <f t="shared" ref="AK479" si="1301">AK478</f>
        <v>0</v>
      </c>
      <c r="AL479" s="411">
        <f t="shared" ref="AL479" si="1302">AL478</f>
        <v>0</v>
      </c>
      <c r="AM479" s="306"/>
    </row>
    <row r="480" spans="1:39" outlineLevel="1">
      <c r="A480" s="530"/>
      <c r="B480" s="431"/>
      <c r="C480" s="291"/>
      <c r="D480" s="291"/>
      <c r="E480" s="291"/>
      <c r="F480" s="291"/>
      <c r="G480" s="291"/>
      <c r="H480" s="291"/>
      <c r="I480" s="291"/>
      <c r="J480" s="291"/>
      <c r="K480" s="291"/>
      <c r="L480" s="291"/>
      <c r="M480" s="291"/>
      <c r="N480" s="291"/>
      <c r="O480" s="774"/>
      <c r="P480" s="291"/>
      <c r="Q480" s="291"/>
      <c r="R480" s="291"/>
      <c r="S480" s="291"/>
      <c r="T480" s="291"/>
      <c r="U480" s="291"/>
      <c r="V480" s="291"/>
      <c r="W480" s="291"/>
      <c r="X480" s="291"/>
      <c r="Y480" s="422"/>
      <c r="Z480" s="425"/>
      <c r="AA480" s="425"/>
      <c r="AB480" s="425"/>
      <c r="AC480" s="425"/>
      <c r="AD480" s="425"/>
      <c r="AE480" s="425"/>
      <c r="AF480" s="425"/>
      <c r="AG480" s="425"/>
      <c r="AH480" s="425"/>
      <c r="AI480" s="425"/>
      <c r="AJ480" s="425"/>
      <c r="AK480" s="425"/>
      <c r="AL480" s="425"/>
      <c r="AM480" s="306"/>
    </row>
    <row r="481" spans="1:39" ht="30" outlineLevel="1">
      <c r="A481" s="530">
        <v>23</v>
      </c>
      <c r="B481" s="428" t="s">
        <v>115</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outlineLevel="1">
      <c r="A482" s="530"/>
      <c r="B482" s="431" t="s">
        <v>308</v>
      </c>
      <c r="C482" s="291" t="s">
        <v>163</v>
      </c>
      <c r="D482" s="295"/>
      <c r="E482" s="295"/>
      <c r="F482" s="295"/>
      <c r="G482" s="295"/>
      <c r="H482" s="295"/>
      <c r="I482" s="295"/>
      <c r="J482" s="295"/>
      <c r="K482" s="295"/>
      <c r="L482" s="295"/>
      <c r="M482" s="295"/>
      <c r="N482" s="291"/>
      <c r="O482" s="295"/>
      <c r="P482" s="295"/>
      <c r="Q482" s="295"/>
      <c r="R482" s="295"/>
      <c r="S482" s="295"/>
      <c r="T482" s="295"/>
      <c r="U482" s="295"/>
      <c r="V482" s="295"/>
      <c r="W482" s="295"/>
      <c r="X482" s="295"/>
      <c r="Y482" s="411">
        <v>0</v>
      </c>
      <c r="Z482" s="411">
        <f t="shared" ref="Z482" si="1303">Z481</f>
        <v>0</v>
      </c>
      <c r="AA482" s="411">
        <f t="shared" ref="AA482" si="1304">AA481</f>
        <v>0</v>
      </c>
      <c r="AB482" s="411">
        <f t="shared" ref="AB482" si="1305">AB481</f>
        <v>0</v>
      </c>
      <c r="AC482" s="411">
        <f t="shared" ref="AC482" si="1306">AC481</f>
        <v>0</v>
      </c>
      <c r="AD482" s="411">
        <f t="shared" ref="AD482" si="1307">AD481</f>
        <v>0</v>
      </c>
      <c r="AE482" s="411">
        <f t="shared" ref="AE482" si="1308">AE481</f>
        <v>0</v>
      </c>
      <c r="AF482" s="411">
        <f t="shared" ref="AF482" si="1309">AF481</f>
        <v>0</v>
      </c>
      <c r="AG482" s="411">
        <f t="shared" ref="AG482" si="1310">AG481</f>
        <v>0</v>
      </c>
      <c r="AH482" s="411">
        <f t="shared" ref="AH482" si="1311">AH481</f>
        <v>0</v>
      </c>
      <c r="AI482" s="411">
        <f t="shared" ref="AI482" si="1312">AI481</f>
        <v>0</v>
      </c>
      <c r="AJ482" s="411">
        <f t="shared" ref="AJ482" si="1313">AJ481</f>
        <v>0</v>
      </c>
      <c r="AK482" s="411">
        <f t="shared" ref="AK482" si="1314">AK481</f>
        <v>0</v>
      </c>
      <c r="AL482" s="411">
        <f t="shared" ref="AL482" si="1315">AL481</f>
        <v>0</v>
      </c>
      <c r="AM482" s="306"/>
    </row>
    <row r="483" spans="1:39" outlineLevel="1">
      <c r="A483" s="530"/>
      <c r="B483" s="431"/>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1"/>
      <c r="Z483" s="411"/>
      <c r="AA483" s="411"/>
      <c r="AB483" s="411"/>
      <c r="AC483" s="411"/>
      <c r="AD483" s="411"/>
      <c r="AE483" s="411"/>
      <c r="AF483" s="411"/>
      <c r="AG483" s="411"/>
      <c r="AH483" s="411"/>
      <c r="AI483" s="411"/>
      <c r="AJ483" s="411"/>
      <c r="AK483" s="411"/>
      <c r="AL483" s="411"/>
      <c r="AM483" s="306"/>
    </row>
    <row r="484" spans="1:39" ht="30" outlineLevel="1">
      <c r="A484" s="530">
        <v>24</v>
      </c>
      <c r="B484" s="428" t="s">
        <v>116</v>
      </c>
      <c r="C484" s="291" t="s">
        <v>25</v>
      </c>
      <c r="D484" s="295">
        <v>5610</v>
      </c>
      <c r="E484" s="295">
        <v>5610</v>
      </c>
      <c r="F484" s="295">
        <v>5610</v>
      </c>
      <c r="G484" s="295">
        <v>5610</v>
      </c>
      <c r="H484" s="295">
        <v>5610</v>
      </c>
      <c r="I484" s="295">
        <v>5610</v>
      </c>
      <c r="J484" s="295">
        <v>5610</v>
      </c>
      <c r="K484" s="295">
        <v>5610</v>
      </c>
      <c r="L484" s="295">
        <v>5610</v>
      </c>
      <c r="M484" s="295">
        <v>5572</v>
      </c>
      <c r="N484" s="291"/>
      <c r="O484" s="295">
        <v>2</v>
      </c>
      <c r="P484" s="295">
        <v>2</v>
      </c>
      <c r="Q484" s="295">
        <v>2</v>
      </c>
      <c r="R484" s="295">
        <v>2</v>
      </c>
      <c r="S484" s="295">
        <v>2</v>
      </c>
      <c r="T484" s="295">
        <v>2</v>
      </c>
      <c r="U484" s="295">
        <v>2</v>
      </c>
      <c r="V484" s="295">
        <v>2</v>
      </c>
      <c r="W484" s="295">
        <v>2</v>
      </c>
      <c r="X484" s="295">
        <v>2</v>
      </c>
      <c r="Y484" s="410">
        <v>1</v>
      </c>
      <c r="Z484" s="410"/>
      <c r="AA484" s="410"/>
      <c r="AB484" s="410"/>
      <c r="AC484" s="410"/>
      <c r="AD484" s="410"/>
      <c r="AE484" s="410"/>
      <c r="AF484" s="410"/>
      <c r="AG484" s="410"/>
      <c r="AH484" s="410"/>
      <c r="AI484" s="410"/>
      <c r="AJ484" s="410"/>
      <c r="AK484" s="410"/>
      <c r="AL484" s="410"/>
      <c r="AM484" s="296">
        <f>SUM(Y484:AL484)</f>
        <v>1</v>
      </c>
    </row>
    <row r="485" spans="1:39" outlineLevel="1">
      <c r="A485" s="530"/>
      <c r="B485" s="431" t="s">
        <v>308</v>
      </c>
      <c r="C485" s="291" t="s">
        <v>163</v>
      </c>
      <c r="D485" s="295"/>
      <c r="E485" s="295"/>
      <c r="F485" s="295"/>
      <c r="G485" s="295"/>
      <c r="H485" s="295"/>
      <c r="I485" s="295"/>
      <c r="J485" s="295"/>
      <c r="K485" s="295"/>
      <c r="L485" s="295"/>
      <c r="M485" s="295"/>
      <c r="N485" s="291"/>
      <c r="O485" s="295"/>
      <c r="P485" s="295"/>
      <c r="Q485" s="295"/>
      <c r="R485" s="295"/>
      <c r="S485" s="295"/>
      <c r="T485" s="295"/>
      <c r="U485" s="295"/>
      <c r="V485" s="295"/>
      <c r="W485" s="295"/>
      <c r="X485" s="295"/>
      <c r="Y485" s="411">
        <v>1</v>
      </c>
      <c r="Z485" s="411">
        <f t="shared" ref="Z485:AL485" si="1316">Z484</f>
        <v>0</v>
      </c>
      <c r="AA485" s="411">
        <f t="shared" si="1316"/>
        <v>0</v>
      </c>
      <c r="AB485" s="411">
        <f t="shared" si="1316"/>
        <v>0</v>
      </c>
      <c r="AC485" s="411">
        <f t="shared" si="1316"/>
        <v>0</v>
      </c>
      <c r="AD485" s="411">
        <f t="shared" si="1316"/>
        <v>0</v>
      </c>
      <c r="AE485" s="411">
        <f t="shared" si="1316"/>
        <v>0</v>
      </c>
      <c r="AF485" s="411">
        <f t="shared" si="1316"/>
        <v>0</v>
      </c>
      <c r="AG485" s="411">
        <f t="shared" si="1316"/>
        <v>0</v>
      </c>
      <c r="AH485" s="411">
        <f t="shared" si="1316"/>
        <v>0</v>
      </c>
      <c r="AI485" s="411">
        <f t="shared" si="1316"/>
        <v>0</v>
      </c>
      <c r="AJ485" s="411">
        <f t="shared" si="1316"/>
        <v>0</v>
      </c>
      <c r="AK485" s="411">
        <f t="shared" si="1316"/>
        <v>0</v>
      </c>
      <c r="AL485" s="411">
        <f t="shared" si="1316"/>
        <v>0</v>
      </c>
      <c r="AM485" s="306"/>
    </row>
    <row r="486" spans="1:39" outlineLevel="1">
      <c r="A486" s="530"/>
      <c r="B486" s="430"/>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1"/>
      <c r="Z486" s="411"/>
      <c r="AA486" s="411"/>
      <c r="AB486" s="411"/>
      <c r="AC486" s="411"/>
      <c r="AD486" s="411"/>
      <c r="AE486" s="411"/>
      <c r="AF486" s="411"/>
      <c r="AG486" s="411"/>
      <c r="AH486" s="411"/>
      <c r="AI486" s="411"/>
      <c r="AJ486" s="411"/>
      <c r="AK486" s="411"/>
      <c r="AL486" s="411"/>
      <c r="AM486" s="306"/>
    </row>
    <row r="487" spans="1:39" ht="30" outlineLevel="1">
      <c r="A487" s="530"/>
      <c r="B487" s="428" t="s">
        <v>724</v>
      </c>
      <c r="C487" s="291" t="s">
        <v>25</v>
      </c>
      <c r="D487" s="295">
        <v>5930308</v>
      </c>
      <c r="E487" s="295">
        <v>4294660</v>
      </c>
      <c r="F487" s="295">
        <v>4294660</v>
      </c>
      <c r="G487" s="295">
        <v>4294660</v>
      </c>
      <c r="H487" s="295">
        <v>4294660</v>
      </c>
      <c r="I487" s="295">
        <v>4294660</v>
      </c>
      <c r="J487" s="295">
        <v>4294660</v>
      </c>
      <c r="K487" s="295">
        <v>4294577</v>
      </c>
      <c r="L487" s="295">
        <v>4294577</v>
      </c>
      <c r="M487" s="295">
        <v>4294577</v>
      </c>
      <c r="N487" s="291"/>
      <c r="O487" s="295">
        <v>407</v>
      </c>
      <c r="P487" s="295">
        <v>297</v>
      </c>
      <c r="Q487" s="295">
        <v>297</v>
      </c>
      <c r="R487" s="295">
        <v>297</v>
      </c>
      <c r="S487" s="295">
        <v>297</v>
      </c>
      <c r="T487" s="295">
        <v>297</v>
      </c>
      <c r="U487" s="295">
        <v>297</v>
      </c>
      <c r="V487" s="295">
        <v>297</v>
      </c>
      <c r="W487" s="295">
        <v>297</v>
      </c>
      <c r="X487" s="295">
        <v>297</v>
      </c>
      <c r="Y487" s="410">
        <v>1</v>
      </c>
      <c r="Z487" s="410"/>
      <c r="AA487" s="410"/>
      <c r="AB487" s="410"/>
      <c r="AC487" s="410"/>
      <c r="AD487" s="410"/>
      <c r="AE487" s="410"/>
      <c r="AF487" s="410"/>
      <c r="AG487" s="410"/>
      <c r="AH487" s="410"/>
      <c r="AI487" s="410"/>
      <c r="AJ487" s="410"/>
      <c r="AK487" s="410"/>
      <c r="AL487" s="410"/>
      <c r="AM487" s="296">
        <f>SUM(Y487:AL487)</f>
        <v>1</v>
      </c>
    </row>
    <row r="488" spans="1:39" outlineLevel="1">
      <c r="A488" s="530"/>
      <c r="B488" s="294" t="s">
        <v>308</v>
      </c>
      <c r="C488" s="291" t="s">
        <v>163</v>
      </c>
      <c r="D488" s="295"/>
      <c r="E488" s="295"/>
      <c r="F488" s="295"/>
      <c r="G488" s="295"/>
      <c r="H488" s="295"/>
      <c r="I488" s="295"/>
      <c r="J488" s="295"/>
      <c r="K488" s="295"/>
      <c r="L488" s="295"/>
      <c r="M488" s="295"/>
      <c r="N488" s="291"/>
      <c r="O488" s="295"/>
      <c r="P488" s="295"/>
      <c r="Q488" s="295"/>
      <c r="R488" s="295"/>
      <c r="S488" s="295"/>
      <c r="T488" s="295"/>
      <c r="U488" s="295"/>
      <c r="V488" s="295"/>
      <c r="W488" s="295"/>
      <c r="X488" s="295"/>
      <c r="Y488" s="411">
        <f t="shared" ref="Y488" si="1317">Y487</f>
        <v>1</v>
      </c>
      <c r="Z488" s="411">
        <f t="shared" ref="Z488:AL488" si="1318">Z487</f>
        <v>0</v>
      </c>
      <c r="AA488" s="411">
        <f t="shared" si="1318"/>
        <v>0</v>
      </c>
      <c r="AB488" s="411">
        <f t="shared" si="1318"/>
        <v>0</v>
      </c>
      <c r="AC488" s="411">
        <f t="shared" si="1318"/>
        <v>0</v>
      </c>
      <c r="AD488" s="411">
        <f t="shared" si="1318"/>
        <v>0</v>
      </c>
      <c r="AE488" s="411">
        <f t="shared" si="1318"/>
        <v>0</v>
      </c>
      <c r="AF488" s="411">
        <f t="shared" si="1318"/>
        <v>0</v>
      </c>
      <c r="AG488" s="411">
        <f t="shared" si="1318"/>
        <v>0</v>
      </c>
      <c r="AH488" s="411">
        <f t="shared" si="1318"/>
        <v>0</v>
      </c>
      <c r="AI488" s="411">
        <f t="shared" si="1318"/>
        <v>0</v>
      </c>
      <c r="AJ488" s="411">
        <f t="shared" si="1318"/>
        <v>0</v>
      </c>
      <c r="AK488" s="411">
        <f t="shared" si="1318"/>
        <v>0</v>
      </c>
      <c r="AL488" s="411">
        <f t="shared" si="1318"/>
        <v>0</v>
      </c>
      <c r="AM488" s="306"/>
    </row>
    <row r="489" spans="1:39" outlineLevel="1">
      <c r="A489" s="530"/>
      <c r="B489" s="430"/>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22"/>
      <c r="Z489" s="425"/>
      <c r="AA489" s="425"/>
      <c r="AB489" s="425"/>
      <c r="AC489" s="425"/>
      <c r="AD489" s="425"/>
      <c r="AE489" s="425"/>
      <c r="AF489" s="425"/>
      <c r="AG489" s="425"/>
      <c r="AH489" s="425"/>
      <c r="AI489" s="425"/>
      <c r="AJ489" s="425"/>
      <c r="AK489" s="425"/>
      <c r="AL489" s="425"/>
      <c r="AM489" s="306"/>
    </row>
    <row r="490" spans="1:39" ht="30" outlineLevel="1">
      <c r="A490" s="530"/>
      <c r="B490" s="428" t="s">
        <v>704</v>
      </c>
      <c r="C490" s="291" t="s">
        <v>25</v>
      </c>
      <c r="D490" s="295">
        <v>0</v>
      </c>
      <c r="E490" s="295">
        <v>0</v>
      </c>
      <c r="F490" s="295">
        <v>0</v>
      </c>
      <c r="G490" s="295">
        <v>0</v>
      </c>
      <c r="H490" s="295">
        <v>0</v>
      </c>
      <c r="I490" s="295">
        <v>0</v>
      </c>
      <c r="J490" s="295">
        <v>0</v>
      </c>
      <c r="K490" s="295">
        <v>0</v>
      </c>
      <c r="L490" s="295">
        <v>0</v>
      </c>
      <c r="M490" s="295">
        <v>0</v>
      </c>
      <c r="N490" s="291"/>
      <c r="O490" s="295"/>
      <c r="P490" s="295"/>
      <c r="Q490" s="295"/>
      <c r="R490" s="295"/>
      <c r="S490" s="295"/>
      <c r="T490" s="295"/>
      <c r="U490" s="295"/>
      <c r="V490" s="295"/>
      <c r="W490" s="295"/>
      <c r="X490" s="295"/>
      <c r="Y490" s="410">
        <v>1</v>
      </c>
      <c r="Z490" s="410"/>
      <c r="AA490" s="410"/>
      <c r="AB490" s="410"/>
      <c r="AC490" s="410"/>
      <c r="AD490" s="410"/>
      <c r="AE490" s="410"/>
      <c r="AF490" s="410"/>
      <c r="AG490" s="410"/>
      <c r="AH490" s="410"/>
      <c r="AI490" s="410"/>
      <c r="AJ490" s="410"/>
      <c r="AK490" s="410"/>
      <c r="AL490" s="410"/>
      <c r="AM490" s="296">
        <f>SUM(Y490:AL490)</f>
        <v>1</v>
      </c>
    </row>
    <row r="491" spans="1:39" outlineLevel="1">
      <c r="A491" s="530"/>
      <c r="B491" s="294" t="s">
        <v>308</v>
      </c>
      <c r="C491" s="340" t="s">
        <v>775</v>
      </c>
      <c r="D491" s="295">
        <v>29257.49999999996</v>
      </c>
      <c r="E491" s="295">
        <f>D491+($G491-$D491)/3</f>
        <v>29257.49999999996</v>
      </c>
      <c r="F491" s="295">
        <f>E491+($G491-$D491)/3</f>
        <v>29257.49999999996</v>
      </c>
      <c r="G491" s="295">
        <v>29257.49999999996</v>
      </c>
      <c r="H491" s="295"/>
      <c r="I491" s="295"/>
      <c r="J491" s="295"/>
      <c r="K491" s="295"/>
      <c r="L491" s="295"/>
      <c r="M491" s="295"/>
      <c r="N491" s="291"/>
      <c r="O491" s="295"/>
      <c r="P491" s="295"/>
      <c r="Q491" s="295"/>
      <c r="R491" s="295"/>
      <c r="S491" s="295"/>
      <c r="T491" s="295"/>
      <c r="U491" s="295"/>
      <c r="V491" s="295"/>
      <c r="W491" s="295"/>
      <c r="X491" s="295"/>
      <c r="Y491" s="411">
        <f t="shared" ref="Y491" si="1319">Y490</f>
        <v>1</v>
      </c>
      <c r="Z491" s="411">
        <f t="shared" ref="Z491" si="1320">Z490</f>
        <v>0</v>
      </c>
      <c r="AA491" s="411">
        <f t="shared" ref="AA491" si="1321">AA490</f>
        <v>0</v>
      </c>
      <c r="AB491" s="411">
        <f t="shared" ref="AB491" si="1322">AB490</f>
        <v>0</v>
      </c>
      <c r="AC491" s="411">
        <f t="shared" ref="AC491" si="1323">AC490</f>
        <v>0</v>
      </c>
      <c r="AD491" s="411">
        <f t="shared" ref="AD491" si="1324">AD490</f>
        <v>0</v>
      </c>
      <c r="AE491" s="411">
        <f t="shared" ref="AE491" si="1325">AE490</f>
        <v>0</v>
      </c>
      <c r="AF491" s="411">
        <f t="shared" ref="AF491" si="1326">AF490</f>
        <v>0</v>
      </c>
      <c r="AG491" s="411">
        <f t="shared" ref="AG491" si="1327">AG490</f>
        <v>0</v>
      </c>
      <c r="AH491" s="411">
        <f t="shared" ref="AH491" si="1328">AH490</f>
        <v>0</v>
      </c>
      <c r="AI491" s="411">
        <f t="shared" ref="AI491" si="1329">AI490</f>
        <v>0</v>
      </c>
      <c r="AJ491" s="411">
        <f t="shared" ref="AJ491" si="1330">AJ490</f>
        <v>0</v>
      </c>
      <c r="AK491" s="411">
        <f t="shared" ref="AK491" si="1331">AK490</f>
        <v>0</v>
      </c>
      <c r="AL491" s="411">
        <f t="shared" ref="AL491" si="1332">AL490</f>
        <v>0</v>
      </c>
      <c r="AM491" s="306"/>
    </row>
    <row r="492" spans="1:39"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15.75" outlineLevel="1">
      <c r="A493" s="530"/>
      <c r="B493" s="502" t="s">
        <v>500</v>
      </c>
      <c r="C493" s="291"/>
      <c r="D493" s="291"/>
      <c r="E493" s="291"/>
      <c r="F493" s="291"/>
      <c r="G493" s="291"/>
      <c r="H493" s="291"/>
      <c r="I493" s="291"/>
      <c r="J493" s="291"/>
      <c r="K493" s="291"/>
      <c r="L493" s="291"/>
      <c r="M493" s="291"/>
      <c r="N493" s="291"/>
      <c r="O493" s="291"/>
      <c r="P493" s="291"/>
      <c r="Q493" s="291"/>
      <c r="R493" s="291"/>
      <c r="S493" s="291"/>
      <c r="T493" s="291"/>
      <c r="U493" s="291"/>
      <c r="V493" s="291"/>
      <c r="W493" s="291"/>
      <c r="X493" s="291"/>
      <c r="Y493" s="412"/>
      <c r="Z493" s="425"/>
      <c r="AA493" s="425"/>
      <c r="AB493" s="425"/>
      <c r="AC493" s="425"/>
      <c r="AD493" s="425"/>
      <c r="AE493" s="425"/>
      <c r="AF493" s="425"/>
      <c r="AG493" s="425"/>
      <c r="AH493" s="425"/>
      <c r="AI493" s="425"/>
      <c r="AJ493" s="425"/>
      <c r="AK493" s="425"/>
      <c r="AL493" s="425"/>
      <c r="AM493" s="306"/>
    </row>
    <row r="494" spans="1:39" outlineLevel="1">
      <c r="A494" s="530">
        <v>25</v>
      </c>
      <c r="B494" s="428" t="s">
        <v>117</v>
      </c>
      <c r="C494" s="291" t="s">
        <v>25</v>
      </c>
      <c r="D494" s="295">
        <v>326668</v>
      </c>
      <c r="E494" s="295">
        <v>326668</v>
      </c>
      <c r="F494" s="295">
        <v>326668</v>
      </c>
      <c r="G494" s="295">
        <v>326668</v>
      </c>
      <c r="H494" s="295">
        <v>326668</v>
      </c>
      <c r="I494" s="295">
        <v>326668</v>
      </c>
      <c r="J494" s="295">
        <v>326668</v>
      </c>
      <c r="K494" s="295">
        <v>326668</v>
      </c>
      <c r="L494" s="295">
        <v>326668</v>
      </c>
      <c r="M494" s="295">
        <v>282137</v>
      </c>
      <c r="N494" s="295">
        <v>12</v>
      </c>
      <c r="O494" s="295">
        <v>15</v>
      </c>
      <c r="P494" s="295">
        <v>15</v>
      </c>
      <c r="Q494" s="295">
        <v>15</v>
      </c>
      <c r="R494" s="295">
        <v>15</v>
      </c>
      <c r="S494" s="295">
        <v>15</v>
      </c>
      <c r="T494" s="295">
        <v>15</v>
      </c>
      <c r="U494" s="295">
        <v>15</v>
      </c>
      <c r="V494" s="295">
        <v>15</v>
      </c>
      <c r="W494" s="295">
        <v>15</v>
      </c>
      <c r="X494" s="295">
        <v>15</v>
      </c>
      <c r="Y494" s="426"/>
      <c r="Z494" s="410"/>
      <c r="AA494" s="410">
        <v>1</v>
      </c>
      <c r="AB494" s="410"/>
      <c r="AC494" s="410"/>
      <c r="AD494" s="410"/>
      <c r="AE494" s="410"/>
      <c r="AF494" s="415"/>
      <c r="AG494" s="415"/>
      <c r="AH494" s="415"/>
      <c r="AI494" s="415"/>
      <c r="AJ494" s="415"/>
      <c r="AK494" s="415"/>
      <c r="AL494" s="415"/>
      <c r="AM494" s="296">
        <f>SUM(Y494:AL494)</f>
        <v>1</v>
      </c>
    </row>
    <row r="495" spans="1:39" outlineLevel="1">
      <c r="A495" s="530"/>
      <c r="B495" s="431" t="s">
        <v>308</v>
      </c>
      <c r="C495" s="291" t="s">
        <v>163</v>
      </c>
      <c r="D495" s="295">
        <v>0</v>
      </c>
      <c r="E495" s="295"/>
      <c r="F495" s="295"/>
      <c r="G495" s="295"/>
      <c r="H495" s="295"/>
      <c r="I495" s="295"/>
      <c r="J495" s="295"/>
      <c r="K495" s="295"/>
      <c r="L495" s="295"/>
      <c r="M495" s="295"/>
      <c r="N495" s="295">
        <f>N494</f>
        <v>12</v>
      </c>
      <c r="O495" s="295"/>
      <c r="P495" s="295"/>
      <c r="Q495" s="295"/>
      <c r="R495" s="295"/>
      <c r="S495" s="295"/>
      <c r="T495" s="295"/>
      <c r="U495" s="295"/>
      <c r="V495" s="295"/>
      <c r="W495" s="295"/>
      <c r="X495" s="295"/>
      <c r="Y495" s="411">
        <v>0</v>
      </c>
      <c r="Z495" s="411">
        <v>0</v>
      </c>
      <c r="AA495" s="411">
        <v>1</v>
      </c>
      <c r="AB495" s="411">
        <f t="shared" ref="AB495" si="1333">AB494</f>
        <v>0</v>
      </c>
      <c r="AC495" s="411">
        <f t="shared" ref="AC495" si="1334">AC494</f>
        <v>0</v>
      </c>
      <c r="AD495" s="411">
        <f t="shared" ref="AD495" si="1335">AD494</f>
        <v>0</v>
      </c>
      <c r="AE495" s="411">
        <f t="shared" ref="AE495" si="1336">AE494</f>
        <v>0</v>
      </c>
      <c r="AF495" s="411">
        <f t="shared" ref="AF495" si="1337">AF494</f>
        <v>0</v>
      </c>
      <c r="AG495" s="411">
        <f t="shared" ref="AG495" si="1338">AG494</f>
        <v>0</v>
      </c>
      <c r="AH495" s="411">
        <f t="shared" ref="AH495" si="1339">AH494</f>
        <v>0</v>
      </c>
      <c r="AI495" s="411">
        <f t="shared" ref="AI495" si="1340">AI494</f>
        <v>0</v>
      </c>
      <c r="AJ495" s="411">
        <f t="shared" ref="AJ495" si="1341">AJ494</f>
        <v>0</v>
      </c>
      <c r="AK495" s="411">
        <f t="shared" ref="AK495" si="1342">AK494</f>
        <v>0</v>
      </c>
      <c r="AL495" s="411">
        <f t="shared" ref="AL495" si="1343">AL494</f>
        <v>0</v>
      </c>
      <c r="AM495" s="306"/>
    </row>
    <row r="496" spans="1:39" outlineLevel="1">
      <c r="A496" s="530"/>
      <c r="B496" s="431"/>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25"/>
      <c r="AA496" s="425"/>
      <c r="AB496" s="425"/>
      <c r="AC496" s="425"/>
      <c r="AD496" s="425"/>
      <c r="AE496" s="425"/>
      <c r="AF496" s="425"/>
      <c r="AG496" s="425"/>
      <c r="AH496" s="425"/>
      <c r="AI496" s="425"/>
      <c r="AJ496" s="425"/>
      <c r="AK496" s="425"/>
      <c r="AL496" s="425"/>
      <c r="AM496" s="306"/>
    </row>
    <row r="497" spans="1:39" outlineLevel="1">
      <c r="A497" s="530">
        <v>26</v>
      </c>
      <c r="B497" s="428" t="s">
        <v>118</v>
      </c>
      <c r="C497" s="291" t="s">
        <v>25</v>
      </c>
      <c r="D497" s="295">
        <v>10695649</v>
      </c>
      <c r="E497" s="295">
        <v>10705518</v>
      </c>
      <c r="F497" s="295">
        <v>10705518</v>
      </c>
      <c r="G497" s="295">
        <v>10705518</v>
      </c>
      <c r="H497" s="295">
        <v>10705518</v>
      </c>
      <c r="I497" s="295">
        <v>10201343</v>
      </c>
      <c r="J497" s="295">
        <v>10201343</v>
      </c>
      <c r="K497" s="295">
        <v>10201343</v>
      </c>
      <c r="L497" s="295">
        <v>10165369</v>
      </c>
      <c r="M497" s="295">
        <v>10165369</v>
      </c>
      <c r="N497" s="295">
        <v>12</v>
      </c>
      <c r="O497" s="295">
        <v>1280</v>
      </c>
      <c r="P497" s="295">
        <v>1282</v>
      </c>
      <c r="Q497" s="295">
        <v>1282</v>
      </c>
      <c r="R497" s="295">
        <v>1282</v>
      </c>
      <c r="S497" s="295">
        <v>1282</v>
      </c>
      <c r="T497" s="295">
        <v>1199</v>
      </c>
      <c r="U497" s="295">
        <v>1199</v>
      </c>
      <c r="V497" s="295">
        <v>1199</v>
      </c>
      <c r="W497" s="295">
        <v>1199</v>
      </c>
      <c r="X497" s="295">
        <v>1199</v>
      </c>
      <c r="Y497" s="426"/>
      <c r="Z497" s="410">
        <v>0.2124521084961061</v>
      </c>
      <c r="AA497" s="410">
        <v>0.74216032679631694</v>
      </c>
      <c r="AB497" s="410"/>
      <c r="AC497" s="410"/>
      <c r="AD497" s="410"/>
      <c r="AE497" s="410"/>
      <c r="AF497" s="415"/>
      <c r="AG497" s="415"/>
      <c r="AH497" s="415"/>
      <c r="AI497" s="415"/>
      <c r="AJ497" s="415"/>
      <c r="AK497" s="415"/>
      <c r="AL497" s="415"/>
      <c r="AM497" s="296">
        <f>SUM(Y497:AL497)</f>
        <v>0.95461243529242301</v>
      </c>
    </row>
    <row r="498" spans="1:39" ht="28.5" outlineLevel="1">
      <c r="A498" s="530"/>
      <c r="B498" s="428"/>
      <c r="C498" s="785" t="s">
        <v>729</v>
      </c>
      <c r="D498" s="786">
        <v>-4382683.88</v>
      </c>
      <c r="E498" s="786">
        <v>-4382683.88</v>
      </c>
      <c r="F498" s="786">
        <v>-4382683.88</v>
      </c>
      <c r="G498" s="786">
        <v>-4382683.88</v>
      </c>
      <c r="H498" s="786">
        <v>-4382683.88</v>
      </c>
      <c r="I498" s="786">
        <v>-4382683.88</v>
      </c>
      <c r="J498" s="786">
        <v>-4382683.88</v>
      </c>
      <c r="K498" s="786">
        <v>-4382683.88</v>
      </c>
      <c r="L498" s="786">
        <v>-4382683.88</v>
      </c>
      <c r="M498" s="786">
        <v>-4382683.88</v>
      </c>
      <c r="N498" s="295">
        <v>12</v>
      </c>
      <c r="O498" s="295"/>
      <c r="P498" s="295"/>
      <c r="Q498" s="295"/>
      <c r="R498" s="295"/>
      <c r="S498" s="295"/>
      <c r="T498" s="295"/>
      <c r="U498" s="295"/>
      <c r="V498" s="295"/>
      <c r="W498" s="295"/>
      <c r="X498" s="295"/>
      <c r="Y498" s="426"/>
      <c r="Z498" s="410">
        <f>Z497</f>
        <v>0.2124521084961061</v>
      </c>
      <c r="AA498" s="410">
        <f>AA497</f>
        <v>0.74216032679631694</v>
      </c>
      <c r="AB498" s="410"/>
      <c r="AC498" s="410"/>
      <c r="AD498" s="410"/>
      <c r="AE498" s="410"/>
      <c r="AF498" s="415"/>
      <c r="AG498" s="415"/>
      <c r="AH498" s="415"/>
      <c r="AI498" s="415"/>
      <c r="AJ498" s="415"/>
      <c r="AK498" s="415"/>
      <c r="AL498" s="415"/>
      <c r="AM498" s="296"/>
    </row>
    <row r="499" spans="1:39" outlineLevel="1">
      <c r="A499" s="530"/>
      <c r="B499" s="431" t="s">
        <v>784</v>
      </c>
      <c r="C499" s="340" t="s">
        <v>775</v>
      </c>
      <c r="D499" s="295">
        <v>2484653.9653065009</v>
      </c>
      <c r="E499" s="295">
        <f>D499+($G499-$D499)/3</f>
        <v>2480558.3411046043</v>
      </c>
      <c r="F499" s="295">
        <f>E499+($G499-$D499)/3</f>
        <v>2476462.7169027077</v>
      </c>
      <c r="G499" s="295">
        <v>2472367.0927008116</v>
      </c>
      <c r="H499" s="295"/>
      <c r="I499" s="295"/>
      <c r="J499" s="295"/>
      <c r="K499" s="295"/>
      <c r="L499" s="295"/>
      <c r="M499" s="295"/>
      <c r="N499" s="295">
        <f>N497</f>
        <v>12</v>
      </c>
      <c r="O499" s="295">
        <f>(O497+O4998)/(D497+D498)*D499</f>
        <v>503.78182282627932</v>
      </c>
      <c r="P499" s="295">
        <f>(P497+P4998)/(E497+E498)*E499</f>
        <v>502.95100787747737</v>
      </c>
      <c r="Q499" s="295">
        <f>(Q497+Q4998)/(F497+F498)*F499</f>
        <v>502.12059067418193</v>
      </c>
      <c r="R499" s="295">
        <f>(R497+R4998)/(G497+G498)*G499</f>
        <v>501.29017347088654</v>
      </c>
      <c r="S499" s="295"/>
      <c r="T499" s="295"/>
      <c r="U499" s="295"/>
      <c r="V499" s="295"/>
      <c r="W499" s="295"/>
      <c r="X499" s="295"/>
      <c r="Y499" s="411">
        <v>0</v>
      </c>
      <c r="Z499" s="411">
        <f>Z497</f>
        <v>0.2124521084961061</v>
      </c>
      <c r="AA499" s="411">
        <f>AA497</f>
        <v>0.74216032679631694</v>
      </c>
      <c r="AB499" s="411">
        <f t="shared" ref="AB499" si="1344">AB497</f>
        <v>0</v>
      </c>
      <c r="AC499" s="411">
        <f t="shared" ref="AC499" si="1345">AC497</f>
        <v>0</v>
      </c>
      <c r="AD499" s="411">
        <f t="shared" ref="AD499" si="1346">AD497</f>
        <v>0</v>
      </c>
      <c r="AE499" s="411">
        <f t="shared" ref="AE499" si="1347">AE497</f>
        <v>0</v>
      </c>
      <c r="AF499" s="411">
        <f t="shared" ref="AF499" si="1348">AF497</f>
        <v>0</v>
      </c>
      <c r="AG499" s="411">
        <f t="shared" ref="AG499" si="1349">AG497</f>
        <v>0</v>
      </c>
      <c r="AH499" s="411">
        <f t="shared" ref="AH499" si="1350">AH497</f>
        <v>0</v>
      </c>
      <c r="AI499" s="411">
        <f t="shared" ref="AI499" si="1351">AI497</f>
        <v>0</v>
      </c>
      <c r="AJ499" s="411">
        <f t="shared" ref="AJ499" si="1352">AJ497</f>
        <v>0</v>
      </c>
      <c r="AK499" s="411">
        <f t="shared" ref="AK499" si="1353">AK497</f>
        <v>0</v>
      </c>
      <c r="AL499" s="411">
        <f t="shared" ref="AL499" si="1354">AL497</f>
        <v>0</v>
      </c>
      <c r="AM499" s="306"/>
    </row>
    <row r="500" spans="1:39" outlineLevel="1">
      <c r="A500" s="530"/>
      <c r="B500" s="431"/>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30" outlineLevel="1">
      <c r="A501" s="530">
        <v>27</v>
      </c>
      <c r="B501" s="428" t="s">
        <v>119</v>
      </c>
      <c r="C501" s="291" t="s">
        <v>25</v>
      </c>
      <c r="D501" s="295">
        <v>76493</v>
      </c>
      <c r="E501" s="295">
        <v>76493</v>
      </c>
      <c r="F501" s="295">
        <v>76493</v>
      </c>
      <c r="G501" s="295">
        <v>76493</v>
      </c>
      <c r="H501" s="295">
        <v>74701</v>
      </c>
      <c r="I501" s="295">
        <v>74344</v>
      </c>
      <c r="J501" s="295">
        <v>74344</v>
      </c>
      <c r="K501" s="295">
        <v>74344</v>
      </c>
      <c r="L501" s="295">
        <v>74212</v>
      </c>
      <c r="M501" s="295">
        <v>69093</v>
      </c>
      <c r="N501" s="295">
        <v>12</v>
      </c>
      <c r="O501" s="295">
        <v>17</v>
      </c>
      <c r="P501" s="295">
        <v>17</v>
      </c>
      <c r="Q501" s="295">
        <v>17</v>
      </c>
      <c r="R501" s="295">
        <v>17</v>
      </c>
      <c r="S501" s="295">
        <v>17</v>
      </c>
      <c r="T501" s="295">
        <v>17</v>
      </c>
      <c r="U501" s="295">
        <v>17</v>
      </c>
      <c r="V501" s="295">
        <v>17</v>
      </c>
      <c r="W501" s="295">
        <v>17</v>
      </c>
      <c r="X501" s="295">
        <v>15</v>
      </c>
      <c r="Y501" s="426"/>
      <c r="Z501" s="410">
        <v>0.65562370601510134</v>
      </c>
      <c r="AA501" s="410">
        <v>0.33884176659842058</v>
      </c>
      <c r="AB501" s="410"/>
      <c r="AC501" s="410"/>
      <c r="AD501" s="410"/>
      <c r="AE501" s="410"/>
      <c r="AF501" s="415"/>
      <c r="AG501" s="415"/>
      <c r="AH501" s="415"/>
      <c r="AI501" s="415"/>
      <c r="AJ501" s="415"/>
      <c r="AK501" s="415"/>
      <c r="AL501" s="415"/>
      <c r="AM501" s="296">
        <f>SUM(Y501:AL501)</f>
        <v>0.99446547261352192</v>
      </c>
    </row>
    <row r="502" spans="1:39" outlineLevel="1">
      <c r="A502" s="530"/>
      <c r="B502" s="431" t="s">
        <v>308</v>
      </c>
      <c r="C502" s="291" t="s">
        <v>163</v>
      </c>
      <c r="D502" s="295">
        <v>0</v>
      </c>
      <c r="E502" s="295"/>
      <c r="F502" s="295"/>
      <c r="G502" s="295"/>
      <c r="H502" s="295"/>
      <c r="I502" s="295"/>
      <c r="J502" s="295"/>
      <c r="K502" s="295"/>
      <c r="L502" s="295"/>
      <c r="M502" s="295"/>
      <c r="N502" s="295">
        <f>N501</f>
        <v>12</v>
      </c>
      <c r="O502" s="295"/>
      <c r="P502" s="295"/>
      <c r="Q502" s="295"/>
      <c r="R502" s="295"/>
      <c r="S502" s="295"/>
      <c r="T502" s="295"/>
      <c r="U502" s="295"/>
      <c r="V502" s="295"/>
      <c r="W502" s="295"/>
      <c r="X502" s="295"/>
      <c r="Y502" s="411">
        <v>0</v>
      </c>
      <c r="Z502" s="411">
        <v>0.65562370601510134</v>
      </c>
      <c r="AA502" s="411">
        <v>0.33884176659842058</v>
      </c>
      <c r="AB502" s="411">
        <f t="shared" ref="AB502" si="1355">AB501</f>
        <v>0</v>
      </c>
      <c r="AC502" s="411">
        <f t="shared" ref="AC502" si="1356">AC501</f>
        <v>0</v>
      </c>
      <c r="AD502" s="411">
        <f t="shared" ref="AD502" si="1357">AD501</f>
        <v>0</v>
      </c>
      <c r="AE502" s="411">
        <f t="shared" ref="AE502" si="1358">AE501</f>
        <v>0</v>
      </c>
      <c r="AF502" s="411">
        <f t="shared" ref="AF502" si="1359">AF501</f>
        <v>0</v>
      </c>
      <c r="AG502" s="411">
        <f t="shared" ref="AG502" si="1360">AG501</f>
        <v>0</v>
      </c>
      <c r="AH502" s="411">
        <f t="shared" ref="AH502" si="1361">AH501</f>
        <v>0</v>
      </c>
      <c r="AI502" s="411">
        <f t="shared" ref="AI502" si="1362">AI501</f>
        <v>0</v>
      </c>
      <c r="AJ502" s="411">
        <f t="shared" ref="AJ502" si="1363">AJ501</f>
        <v>0</v>
      </c>
      <c r="AK502" s="411">
        <f t="shared" ref="AK502" si="1364">AK501</f>
        <v>0</v>
      </c>
      <c r="AL502" s="411">
        <f t="shared" ref="AL502" si="1365">AL501</f>
        <v>0</v>
      </c>
      <c r="AM502" s="306"/>
    </row>
    <row r="503" spans="1:39" outlineLevel="1">
      <c r="A503" s="530"/>
      <c r="B503" s="431"/>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outlineLevel="1">
      <c r="A504" s="530">
        <v>28</v>
      </c>
      <c r="B504" s="428" t="s">
        <v>120</v>
      </c>
      <c r="C504" s="291" t="s">
        <v>25</v>
      </c>
      <c r="D504" s="295">
        <v>192455</v>
      </c>
      <c r="E504" s="295">
        <v>192455</v>
      </c>
      <c r="F504" s="295">
        <v>192455</v>
      </c>
      <c r="G504" s="295">
        <v>192455</v>
      </c>
      <c r="H504" s="295">
        <v>192455</v>
      </c>
      <c r="I504" s="295">
        <v>192455</v>
      </c>
      <c r="J504" s="295">
        <v>192455</v>
      </c>
      <c r="K504" s="295">
        <v>192455</v>
      </c>
      <c r="L504" s="295">
        <v>192455</v>
      </c>
      <c r="M504" s="295">
        <v>192455</v>
      </c>
      <c r="N504" s="295">
        <v>12</v>
      </c>
      <c r="O504" s="295">
        <v>52</v>
      </c>
      <c r="P504" s="295">
        <v>52</v>
      </c>
      <c r="Q504" s="295">
        <v>52</v>
      </c>
      <c r="R504" s="295">
        <v>52</v>
      </c>
      <c r="S504" s="295">
        <v>52</v>
      </c>
      <c r="T504" s="295">
        <v>52</v>
      </c>
      <c r="U504" s="295">
        <v>52</v>
      </c>
      <c r="V504" s="295">
        <v>52</v>
      </c>
      <c r="W504" s="295">
        <v>52</v>
      </c>
      <c r="X504" s="295">
        <v>52</v>
      </c>
      <c r="Y504" s="426"/>
      <c r="Z504" s="410">
        <v>0.11463758113475134</v>
      </c>
      <c r="AA504" s="410">
        <v>0.58638535614184017</v>
      </c>
      <c r="AB504" s="410"/>
      <c r="AC504" s="410"/>
      <c r="AD504" s="410"/>
      <c r="AE504" s="410"/>
      <c r="AF504" s="415"/>
      <c r="AG504" s="415"/>
      <c r="AH504" s="415"/>
      <c r="AI504" s="415"/>
      <c r="AJ504" s="415"/>
      <c r="AK504" s="415"/>
      <c r="AL504" s="415"/>
      <c r="AM504" s="296">
        <f>SUM(Y504:AL504)</f>
        <v>0.70102293727659148</v>
      </c>
    </row>
    <row r="505" spans="1:39" outlineLevel="1">
      <c r="A505" s="530"/>
      <c r="B505" s="431" t="s">
        <v>308</v>
      </c>
      <c r="C505" s="340" t="s">
        <v>775</v>
      </c>
      <c r="D505" s="295">
        <v>36973.084356824402</v>
      </c>
      <c r="E505" s="295">
        <f>D505+($G505-$D505)/3</f>
        <v>36850.722904549599</v>
      </c>
      <c r="F505" s="295">
        <f>E505+($G505-$D505)/3</f>
        <v>36728.361452274796</v>
      </c>
      <c r="G505" s="295">
        <v>36606</v>
      </c>
      <c r="H505" s="295"/>
      <c r="I505" s="295"/>
      <c r="J505" s="295"/>
      <c r="K505" s="295"/>
      <c r="L505" s="295"/>
      <c r="M505" s="295"/>
      <c r="N505" s="295">
        <f>N504</f>
        <v>12</v>
      </c>
      <c r="O505" s="295">
        <f>O504/D504*D505</f>
        <v>9.9898697698416203</v>
      </c>
      <c r="P505" s="295">
        <f>P504/E504*E505</f>
        <v>9.9568085580347567</v>
      </c>
      <c r="Q505" s="295">
        <f>Q504/F504*F505</f>
        <v>9.9237473462278949</v>
      </c>
      <c r="R505" s="295">
        <f>R504/G504*G505</f>
        <v>9.8906861344210331</v>
      </c>
      <c r="S505" s="295"/>
      <c r="T505" s="295"/>
      <c r="U505" s="295"/>
      <c r="V505" s="295"/>
      <c r="W505" s="295"/>
      <c r="X505" s="295"/>
      <c r="Y505" s="411">
        <v>0</v>
      </c>
      <c r="Z505" s="411">
        <v>0.11463758113475134</v>
      </c>
      <c r="AA505" s="411">
        <v>0.58638535614184017</v>
      </c>
      <c r="AB505" s="411">
        <f t="shared" ref="AB505" si="1366">AB504</f>
        <v>0</v>
      </c>
      <c r="AC505" s="411">
        <f t="shared" ref="AC505" si="1367">AC504</f>
        <v>0</v>
      </c>
      <c r="AD505" s="411">
        <f t="shared" ref="AD505" si="1368">AD504</f>
        <v>0</v>
      </c>
      <c r="AE505" s="411">
        <f t="shared" ref="AE505" si="1369">AE504</f>
        <v>0</v>
      </c>
      <c r="AF505" s="411">
        <f t="shared" ref="AF505" si="1370">AF504</f>
        <v>0</v>
      </c>
      <c r="AG505" s="411">
        <f t="shared" ref="AG505" si="1371">AG504</f>
        <v>0</v>
      </c>
      <c r="AH505" s="411">
        <f t="shared" ref="AH505" si="1372">AH504</f>
        <v>0</v>
      </c>
      <c r="AI505" s="411">
        <f t="shared" ref="AI505" si="1373">AI504</f>
        <v>0</v>
      </c>
      <c r="AJ505" s="411">
        <f t="shared" ref="AJ505" si="1374">AJ504</f>
        <v>0</v>
      </c>
      <c r="AK505" s="411">
        <f t="shared" ref="AK505" si="1375">AK504</f>
        <v>0</v>
      </c>
      <c r="AL505" s="411">
        <f t="shared" ref="AL505" si="1376">AL504</f>
        <v>0</v>
      </c>
      <c r="AM505" s="306"/>
    </row>
    <row r="506" spans="1:39" outlineLevel="1">
      <c r="A506" s="530"/>
      <c r="B506" s="431"/>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outlineLevel="1">
      <c r="A507" s="530">
        <v>29</v>
      </c>
      <c r="B507" s="428" t="s">
        <v>121</v>
      </c>
      <c r="C507" s="291" t="s">
        <v>25</v>
      </c>
      <c r="D507" s="295"/>
      <c r="E507" s="295"/>
      <c r="F507" s="295"/>
      <c r="G507" s="295"/>
      <c r="H507" s="295"/>
      <c r="I507" s="295"/>
      <c r="J507" s="295"/>
      <c r="K507" s="295"/>
      <c r="L507" s="295"/>
      <c r="M507" s="295"/>
      <c r="N507" s="295">
        <v>3</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outlineLevel="1">
      <c r="A508" s="530"/>
      <c r="B508" s="431" t="s">
        <v>308</v>
      </c>
      <c r="C508" s="291" t="s">
        <v>163</v>
      </c>
      <c r="D508" s="295"/>
      <c r="E508" s="295"/>
      <c r="F508" s="295"/>
      <c r="G508" s="295"/>
      <c r="H508" s="295"/>
      <c r="I508" s="295"/>
      <c r="J508" s="295"/>
      <c r="K508" s="295"/>
      <c r="L508" s="295"/>
      <c r="M508" s="295"/>
      <c r="N508" s="295">
        <f>N507</f>
        <v>3</v>
      </c>
      <c r="O508" s="295"/>
      <c r="P508" s="295"/>
      <c r="Q508" s="295"/>
      <c r="R508" s="295"/>
      <c r="S508" s="295"/>
      <c r="T508" s="295"/>
      <c r="U508" s="295"/>
      <c r="V508" s="295"/>
      <c r="W508" s="295"/>
      <c r="X508" s="295"/>
      <c r="Y508" s="411">
        <f>Y507</f>
        <v>0</v>
      </c>
      <c r="Z508" s="411">
        <f t="shared" ref="Z508" si="1377">Z507</f>
        <v>0</v>
      </c>
      <c r="AA508" s="411">
        <f t="shared" ref="AA508" si="1378">AA507</f>
        <v>0</v>
      </c>
      <c r="AB508" s="411">
        <f t="shared" ref="AB508" si="1379">AB507</f>
        <v>0</v>
      </c>
      <c r="AC508" s="411">
        <f t="shared" ref="AC508" si="1380">AC507</f>
        <v>0</v>
      </c>
      <c r="AD508" s="411">
        <f t="shared" ref="AD508" si="1381">AD507</f>
        <v>0</v>
      </c>
      <c r="AE508" s="411">
        <f t="shared" ref="AE508" si="1382">AE507</f>
        <v>0</v>
      </c>
      <c r="AF508" s="411">
        <f t="shared" ref="AF508" si="1383">AF507</f>
        <v>0</v>
      </c>
      <c r="AG508" s="411">
        <f t="shared" ref="AG508" si="1384">AG507</f>
        <v>0</v>
      </c>
      <c r="AH508" s="411">
        <f t="shared" ref="AH508" si="1385">AH507</f>
        <v>0</v>
      </c>
      <c r="AI508" s="411">
        <f t="shared" ref="AI508" si="1386">AI507</f>
        <v>0</v>
      </c>
      <c r="AJ508" s="411">
        <f t="shared" ref="AJ508" si="1387">AJ507</f>
        <v>0</v>
      </c>
      <c r="AK508" s="411">
        <f t="shared" ref="AK508" si="1388">AK507</f>
        <v>0</v>
      </c>
      <c r="AL508" s="411">
        <f t="shared" ref="AL508" si="1389">AL507</f>
        <v>0</v>
      </c>
      <c r="AM508" s="306"/>
    </row>
    <row r="509" spans="1:39" outlineLevel="1">
      <c r="A509" s="530"/>
      <c r="B509" s="431"/>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0" outlineLevel="1">
      <c r="A510" s="530">
        <v>30</v>
      </c>
      <c r="B510" s="428" t="s">
        <v>122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26"/>
      <c r="Z510" s="410"/>
      <c r="AA510" s="410"/>
      <c r="AB510" s="410"/>
      <c r="AC510" s="410"/>
      <c r="AD510" s="410"/>
      <c r="AE510" s="410"/>
      <c r="AF510" s="415"/>
      <c r="AG510" s="415"/>
      <c r="AH510" s="415"/>
      <c r="AI510" s="415"/>
      <c r="AJ510" s="415"/>
      <c r="AK510" s="415"/>
      <c r="AL510" s="415"/>
      <c r="AM510" s="296">
        <f>SUM(Y510:AL510)</f>
        <v>0</v>
      </c>
    </row>
    <row r="511" spans="1:39" outlineLevel="1">
      <c r="A511" s="530"/>
      <c r="B511" s="431"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 si="1390">Z510</f>
        <v>0</v>
      </c>
      <c r="AA511" s="411">
        <f t="shared" ref="AA511" si="1391">AA510</f>
        <v>0</v>
      </c>
      <c r="AB511" s="411">
        <f t="shared" ref="AB511" si="1392">AB510</f>
        <v>0</v>
      </c>
      <c r="AC511" s="411">
        <f t="shared" ref="AC511" si="1393">AC510</f>
        <v>0</v>
      </c>
      <c r="AD511" s="411">
        <f t="shared" ref="AD511" si="1394">AD510</f>
        <v>0</v>
      </c>
      <c r="AE511" s="411">
        <f t="shared" ref="AE511" si="1395">AE510</f>
        <v>0</v>
      </c>
      <c r="AF511" s="411">
        <f t="shared" ref="AF511" si="1396">AF510</f>
        <v>0</v>
      </c>
      <c r="AG511" s="411">
        <f t="shared" ref="AG511" si="1397">AG510</f>
        <v>0</v>
      </c>
      <c r="AH511" s="411">
        <f t="shared" ref="AH511" si="1398">AH510</f>
        <v>0</v>
      </c>
      <c r="AI511" s="411">
        <f t="shared" ref="AI511" si="1399">AI510</f>
        <v>0</v>
      </c>
      <c r="AJ511" s="411">
        <f t="shared" ref="AJ511" si="1400">AJ510</f>
        <v>0</v>
      </c>
      <c r="AK511" s="411">
        <f t="shared" ref="AK511" si="1401">AK510</f>
        <v>0</v>
      </c>
      <c r="AL511" s="411">
        <f t="shared" ref="AL511" si="1402">AL510</f>
        <v>0</v>
      </c>
      <c r="AM511" s="306"/>
    </row>
    <row r="512" spans="1:39" outlineLevel="1">
      <c r="A512" s="530"/>
      <c r="B512" s="431"/>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30" outlineLevel="1">
      <c r="A513" s="530">
        <v>31</v>
      </c>
      <c r="B513" s="428" t="s">
        <v>123</v>
      </c>
      <c r="C513" s="291" t="s">
        <v>25</v>
      </c>
      <c r="D513" s="295"/>
      <c r="E513" s="295"/>
      <c r="F513" s="295"/>
      <c r="G513" s="295"/>
      <c r="H513" s="295"/>
      <c r="I513" s="295"/>
      <c r="J513" s="295"/>
      <c r="K513" s="295"/>
      <c r="L513" s="295"/>
      <c r="M513" s="295"/>
      <c r="N513" s="295">
        <v>12</v>
      </c>
      <c r="O513" s="295"/>
      <c r="P513" s="295"/>
      <c r="Q513" s="295"/>
      <c r="R513" s="295"/>
      <c r="S513" s="295"/>
      <c r="T513" s="295"/>
      <c r="U513" s="295"/>
      <c r="V513" s="295"/>
      <c r="W513" s="295"/>
      <c r="X513" s="295"/>
      <c r="Y513" s="426"/>
      <c r="Z513" s="410"/>
      <c r="AA513" s="410"/>
      <c r="AB513" s="410"/>
      <c r="AC513" s="410"/>
      <c r="AD513" s="410"/>
      <c r="AE513" s="410"/>
      <c r="AF513" s="415"/>
      <c r="AG513" s="415"/>
      <c r="AH513" s="415"/>
      <c r="AI513" s="415"/>
      <c r="AJ513" s="415"/>
      <c r="AK513" s="415"/>
      <c r="AL513" s="415"/>
      <c r="AM513" s="296">
        <f>SUM(Y513:AL513)</f>
        <v>0</v>
      </c>
    </row>
    <row r="514" spans="1:39" outlineLevel="1">
      <c r="A514" s="530"/>
      <c r="B514" s="431" t="s">
        <v>308</v>
      </c>
      <c r="C514" s="291" t="s">
        <v>163</v>
      </c>
      <c r="D514" s="295"/>
      <c r="E514" s="295"/>
      <c r="F514" s="295"/>
      <c r="G514" s="295"/>
      <c r="H514" s="295"/>
      <c r="I514" s="295"/>
      <c r="J514" s="295"/>
      <c r="K514" s="295"/>
      <c r="L514" s="295"/>
      <c r="M514" s="295"/>
      <c r="N514" s="295">
        <f>N513</f>
        <v>12</v>
      </c>
      <c r="O514" s="295"/>
      <c r="P514" s="295"/>
      <c r="Q514" s="295"/>
      <c r="R514" s="295"/>
      <c r="S514" s="295"/>
      <c r="T514" s="295"/>
      <c r="U514" s="295"/>
      <c r="V514" s="295"/>
      <c r="W514" s="295"/>
      <c r="X514" s="295"/>
      <c r="Y514" s="411">
        <f>Y513</f>
        <v>0</v>
      </c>
      <c r="Z514" s="411">
        <f t="shared" ref="Z514" si="1403">Z513</f>
        <v>0</v>
      </c>
      <c r="AA514" s="411">
        <f t="shared" ref="AA514" si="1404">AA513</f>
        <v>0</v>
      </c>
      <c r="AB514" s="411">
        <f t="shared" ref="AB514" si="1405">AB513</f>
        <v>0</v>
      </c>
      <c r="AC514" s="411">
        <f t="shared" ref="AC514" si="1406">AC513</f>
        <v>0</v>
      </c>
      <c r="AD514" s="411">
        <f t="shared" ref="AD514" si="1407">AD513</f>
        <v>0</v>
      </c>
      <c r="AE514" s="411">
        <f t="shared" ref="AE514" si="1408">AE513</f>
        <v>0</v>
      </c>
      <c r="AF514" s="411">
        <f t="shared" ref="AF514" si="1409">AF513</f>
        <v>0</v>
      </c>
      <c r="AG514" s="411">
        <f t="shared" ref="AG514" si="1410">AG513</f>
        <v>0</v>
      </c>
      <c r="AH514" s="411">
        <f t="shared" ref="AH514" si="1411">AH513</f>
        <v>0</v>
      </c>
      <c r="AI514" s="411">
        <f t="shared" ref="AI514" si="1412">AI513</f>
        <v>0</v>
      </c>
      <c r="AJ514" s="411">
        <f t="shared" ref="AJ514" si="1413">AJ513</f>
        <v>0</v>
      </c>
      <c r="AK514" s="411">
        <f t="shared" ref="AK514" si="1414">AK513</f>
        <v>0</v>
      </c>
      <c r="AL514" s="411">
        <f t="shared" ref="AL514" si="1415">AL513</f>
        <v>0</v>
      </c>
      <c r="AM514" s="306"/>
    </row>
    <row r="515" spans="1:39" outlineLevel="1">
      <c r="A515" s="530"/>
      <c r="B515" s="428"/>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ht="30" outlineLevel="1">
      <c r="A516" s="530">
        <v>32</v>
      </c>
      <c r="B516" s="428" t="s">
        <v>124</v>
      </c>
      <c r="C516" s="291" t="s">
        <v>25</v>
      </c>
      <c r="D516" s="295">
        <v>10590</v>
      </c>
      <c r="E516" s="295">
        <v>0</v>
      </c>
      <c r="F516" s="295">
        <v>0</v>
      </c>
      <c r="G516" s="295">
        <v>0</v>
      </c>
      <c r="H516" s="295">
        <v>0</v>
      </c>
      <c r="I516" s="295">
        <v>0</v>
      </c>
      <c r="J516" s="295">
        <v>0</v>
      </c>
      <c r="K516" s="295">
        <v>0</v>
      </c>
      <c r="L516" s="295">
        <v>0</v>
      </c>
      <c r="M516" s="295">
        <v>0</v>
      </c>
      <c r="N516" s="295">
        <v>12</v>
      </c>
      <c r="O516" s="295">
        <v>15</v>
      </c>
      <c r="P516" s="295">
        <v>0</v>
      </c>
      <c r="Q516" s="295">
        <v>0</v>
      </c>
      <c r="R516" s="295">
        <v>0</v>
      </c>
      <c r="S516" s="295">
        <v>0</v>
      </c>
      <c r="T516" s="295">
        <v>0</v>
      </c>
      <c r="U516" s="295">
        <v>0</v>
      </c>
      <c r="V516" s="295">
        <v>0</v>
      </c>
      <c r="W516" s="295">
        <v>0</v>
      </c>
      <c r="X516" s="295">
        <v>0</v>
      </c>
      <c r="Y516" s="426"/>
      <c r="Z516" s="410"/>
      <c r="AA516" s="410">
        <v>1</v>
      </c>
      <c r="AB516" s="410"/>
      <c r="AC516" s="410"/>
      <c r="AD516" s="410"/>
      <c r="AE516" s="410"/>
      <c r="AF516" s="415"/>
      <c r="AG516" s="415"/>
      <c r="AH516" s="415"/>
      <c r="AI516" s="415"/>
      <c r="AJ516" s="415"/>
      <c r="AK516" s="415"/>
      <c r="AL516" s="415"/>
      <c r="AM516" s="296">
        <f>SUM(Y516:AL516)</f>
        <v>1</v>
      </c>
    </row>
    <row r="517" spans="1:39" outlineLevel="1">
      <c r="A517" s="530"/>
      <c r="B517" s="431" t="s">
        <v>308</v>
      </c>
      <c r="C517" s="291" t="s">
        <v>163</v>
      </c>
      <c r="D517" s="295"/>
      <c r="E517" s="295"/>
      <c r="F517" s="295"/>
      <c r="G517" s="295"/>
      <c r="H517" s="295"/>
      <c r="I517" s="295"/>
      <c r="J517" s="295"/>
      <c r="K517" s="295"/>
      <c r="L517" s="295"/>
      <c r="M517" s="295"/>
      <c r="N517" s="295">
        <f>N516</f>
        <v>12</v>
      </c>
      <c r="O517" s="295">
        <v>0</v>
      </c>
      <c r="P517" s="295"/>
      <c r="Q517" s="295"/>
      <c r="R517" s="295"/>
      <c r="S517" s="295"/>
      <c r="T517" s="295"/>
      <c r="U517" s="295"/>
      <c r="V517" s="295"/>
      <c r="W517" s="295"/>
      <c r="X517" s="295"/>
      <c r="Y517" s="411">
        <v>0</v>
      </c>
      <c r="Z517" s="411">
        <v>0</v>
      </c>
      <c r="AA517" s="411">
        <v>1</v>
      </c>
      <c r="AB517" s="411">
        <f t="shared" ref="AB517" si="1416">AB516</f>
        <v>0</v>
      </c>
      <c r="AC517" s="411">
        <f t="shared" ref="AC517" si="1417">AC516</f>
        <v>0</v>
      </c>
      <c r="AD517" s="411">
        <f t="shared" ref="AD517" si="1418">AD516</f>
        <v>0</v>
      </c>
      <c r="AE517" s="411">
        <f t="shared" ref="AE517" si="1419">AE516</f>
        <v>0</v>
      </c>
      <c r="AF517" s="411">
        <f t="shared" ref="AF517" si="1420">AF516</f>
        <v>0</v>
      </c>
      <c r="AG517" s="411">
        <f t="shared" ref="AG517" si="1421">AG516</f>
        <v>0</v>
      </c>
      <c r="AH517" s="411">
        <f t="shared" ref="AH517" si="1422">AH516</f>
        <v>0</v>
      </c>
      <c r="AI517" s="411">
        <f t="shared" ref="AI517" si="1423">AI516</f>
        <v>0</v>
      </c>
      <c r="AJ517" s="411">
        <f t="shared" ref="AJ517" si="1424">AJ516</f>
        <v>0</v>
      </c>
      <c r="AK517" s="411">
        <f t="shared" ref="AK517" si="1425">AK516</f>
        <v>0</v>
      </c>
      <c r="AL517" s="411">
        <f t="shared" ref="AL517" si="1426">AL516</f>
        <v>0</v>
      </c>
      <c r="AM517" s="306"/>
    </row>
    <row r="518" spans="1:39" outlineLevel="1">
      <c r="A518" s="530"/>
      <c r="B518" s="428"/>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15.75" outlineLevel="1">
      <c r="A519" s="530"/>
      <c r="B519" s="502" t="s">
        <v>501</v>
      </c>
      <c r="C519" s="291"/>
      <c r="D519" s="291"/>
      <c r="E519" s="291"/>
      <c r="F519" s="291"/>
      <c r="G519" s="291"/>
      <c r="H519" s="291"/>
      <c r="I519" s="291"/>
      <c r="J519" s="291"/>
      <c r="K519" s="291"/>
      <c r="L519" s="291"/>
      <c r="M519" s="291"/>
      <c r="N519" s="291"/>
      <c r="O519" s="291"/>
      <c r="P519" s="291"/>
      <c r="Q519" s="291"/>
      <c r="R519" s="291"/>
      <c r="S519" s="291"/>
      <c r="T519" s="291"/>
      <c r="U519" s="291"/>
      <c r="V519" s="291"/>
      <c r="W519" s="291"/>
      <c r="X519" s="291"/>
      <c r="Y519" s="412"/>
      <c r="Z519" s="425"/>
      <c r="AA519" s="425"/>
      <c r="AB519" s="425"/>
      <c r="AC519" s="425"/>
      <c r="AD519" s="425"/>
      <c r="AE519" s="425"/>
      <c r="AF519" s="425"/>
      <c r="AG519" s="425"/>
      <c r="AH519" s="425"/>
      <c r="AI519" s="425"/>
      <c r="AJ519" s="425"/>
      <c r="AK519" s="425"/>
      <c r="AL519" s="425"/>
      <c r="AM519" s="306"/>
    </row>
    <row r="520" spans="1:39" outlineLevel="1">
      <c r="A520" s="530">
        <v>33</v>
      </c>
      <c r="B520" s="428" t="s">
        <v>125</v>
      </c>
      <c r="C520" s="291" t="s">
        <v>25</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26"/>
      <c r="Z520" s="410"/>
      <c r="AA520" s="410"/>
      <c r="AB520" s="410"/>
      <c r="AC520" s="410"/>
      <c r="AD520" s="410"/>
      <c r="AE520" s="410"/>
      <c r="AF520" s="415"/>
      <c r="AG520" s="415"/>
      <c r="AH520" s="415"/>
      <c r="AI520" s="415"/>
      <c r="AJ520" s="415"/>
      <c r="AK520" s="415"/>
      <c r="AL520" s="415"/>
      <c r="AM520" s="296">
        <f>SUM(Y520:AL520)</f>
        <v>0</v>
      </c>
    </row>
    <row r="521" spans="1:39" outlineLevel="1">
      <c r="A521" s="530"/>
      <c r="B521" s="431" t="s">
        <v>308</v>
      </c>
      <c r="C521" s="291" t="s">
        <v>163</v>
      </c>
      <c r="D521" s="295"/>
      <c r="E521" s="295"/>
      <c r="F521" s="295"/>
      <c r="G521" s="295"/>
      <c r="H521" s="295"/>
      <c r="I521" s="295"/>
      <c r="J521" s="295"/>
      <c r="K521" s="295"/>
      <c r="L521" s="295"/>
      <c r="M521" s="295"/>
      <c r="N521" s="295">
        <f>N520</f>
        <v>0</v>
      </c>
      <c r="O521" s="295"/>
      <c r="P521" s="295"/>
      <c r="Q521" s="295"/>
      <c r="R521" s="295"/>
      <c r="S521" s="295"/>
      <c r="T521" s="295"/>
      <c r="U521" s="295"/>
      <c r="V521" s="295"/>
      <c r="W521" s="295"/>
      <c r="X521" s="295"/>
      <c r="Y521" s="411">
        <f>Y520</f>
        <v>0</v>
      </c>
      <c r="Z521" s="411">
        <f t="shared" ref="Z521" si="1427">Z520</f>
        <v>0</v>
      </c>
      <c r="AA521" s="411">
        <f t="shared" ref="AA521" si="1428">AA520</f>
        <v>0</v>
      </c>
      <c r="AB521" s="411">
        <f t="shared" ref="AB521" si="1429">AB520</f>
        <v>0</v>
      </c>
      <c r="AC521" s="411">
        <f t="shared" ref="AC521" si="1430">AC520</f>
        <v>0</v>
      </c>
      <c r="AD521" s="411">
        <f t="shared" ref="AD521" si="1431">AD520</f>
        <v>0</v>
      </c>
      <c r="AE521" s="411">
        <f t="shared" ref="AE521" si="1432">AE520</f>
        <v>0</v>
      </c>
      <c r="AF521" s="411">
        <f t="shared" ref="AF521" si="1433">AF520</f>
        <v>0</v>
      </c>
      <c r="AG521" s="411">
        <f t="shared" ref="AG521" si="1434">AG520</f>
        <v>0</v>
      </c>
      <c r="AH521" s="411">
        <f t="shared" ref="AH521" si="1435">AH520</f>
        <v>0</v>
      </c>
      <c r="AI521" s="411">
        <f t="shared" ref="AI521" si="1436">AI520</f>
        <v>0</v>
      </c>
      <c r="AJ521" s="411">
        <f t="shared" ref="AJ521" si="1437">AJ520</f>
        <v>0</v>
      </c>
      <c r="AK521" s="411">
        <f t="shared" ref="AK521" si="1438">AK520</f>
        <v>0</v>
      </c>
      <c r="AL521" s="411">
        <f t="shared" ref="AL521" si="1439">AL520</f>
        <v>0</v>
      </c>
      <c r="AM521" s="306"/>
    </row>
    <row r="522" spans="1:39" outlineLevel="1">
      <c r="A522" s="530"/>
      <c r="B522" s="428"/>
      <c r="C522" s="291"/>
      <c r="D522" s="291"/>
      <c r="E522" s="291"/>
      <c r="F522" s="291"/>
      <c r="G522" s="291"/>
      <c r="H522" s="291"/>
      <c r="I522" s="291"/>
      <c r="J522" s="291"/>
      <c r="K522" s="291"/>
      <c r="L522" s="291"/>
      <c r="M522" s="291"/>
      <c r="N522" s="291"/>
      <c r="O522" s="291"/>
      <c r="P522" s="291"/>
      <c r="Q522" s="291"/>
      <c r="R522" s="291"/>
      <c r="S522" s="291"/>
      <c r="T522" s="291"/>
      <c r="U522" s="291"/>
      <c r="V522" s="291"/>
      <c r="W522" s="291"/>
      <c r="X522" s="291"/>
      <c r="Y522" s="412"/>
      <c r="Z522" s="425"/>
      <c r="AA522" s="425"/>
      <c r="AB522" s="425"/>
      <c r="AC522" s="425"/>
      <c r="AD522" s="425"/>
      <c r="AE522" s="425"/>
      <c r="AF522" s="425"/>
      <c r="AG522" s="425"/>
      <c r="AH522" s="425"/>
      <c r="AI522" s="425"/>
      <c r="AJ522" s="425"/>
      <c r="AK522" s="425"/>
      <c r="AL522" s="425"/>
      <c r="AM522" s="306"/>
    </row>
    <row r="523" spans="1:39" outlineLevel="1">
      <c r="A523" s="530">
        <v>34</v>
      </c>
      <c r="B523" s="428" t="s">
        <v>126</v>
      </c>
      <c r="C523" s="291" t="s">
        <v>25</v>
      </c>
      <c r="D523" s="295"/>
      <c r="E523" s="295"/>
      <c r="F523" s="295"/>
      <c r="G523" s="295"/>
      <c r="H523" s="295"/>
      <c r="I523" s="295"/>
      <c r="J523" s="295"/>
      <c r="K523" s="295"/>
      <c r="L523" s="295"/>
      <c r="M523" s="295"/>
      <c r="N523" s="295">
        <v>0</v>
      </c>
      <c r="O523" s="295"/>
      <c r="P523" s="295"/>
      <c r="Q523" s="295"/>
      <c r="R523" s="295"/>
      <c r="S523" s="295"/>
      <c r="T523" s="295"/>
      <c r="U523" s="295"/>
      <c r="V523" s="295"/>
      <c r="W523" s="295"/>
      <c r="X523" s="295"/>
      <c r="Y523" s="426"/>
      <c r="Z523" s="410"/>
      <c r="AA523" s="410"/>
      <c r="AB523" s="410"/>
      <c r="AC523" s="410"/>
      <c r="AD523" s="410"/>
      <c r="AE523" s="410"/>
      <c r="AF523" s="415"/>
      <c r="AG523" s="415"/>
      <c r="AH523" s="415"/>
      <c r="AI523" s="415"/>
      <c r="AJ523" s="415"/>
      <c r="AK523" s="415"/>
      <c r="AL523" s="415"/>
      <c r="AM523" s="296">
        <f>SUM(Y523:AL523)</f>
        <v>0</v>
      </c>
    </row>
    <row r="524" spans="1:39" outlineLevel="1">
      <c r="A524" s="530"/>
      <c r="B524" s="431" t="s">
        <v>308</v>
      </c>
      <c r="C524" s="291" t="s">
        <v>163</v>
      </c>
      <c r="D524" s="295"/>
      <c r="E524" s="295"/>
      <c r="F524" s="295"/>
      <c r="G524" s="295"/>
      <c r="H524" s="295"/>
      <c r="I524" s="295"/>
      <c r="J524" s="295"/>
      <c r="K524" s="295"/>
      <c r="L524" s="295"/>
      <c r="M524" s="295"/>
      <c r="N524" s="295">
        <f>N523</f>
        <v>0</v>
      </c>
      <c r="O524" s="295"/>
      <c r="P524" s="295"/>
      <c r="Q524" s="295"/>
      <c r="R524" s="295"/>
      <c r="S524" s="295"/>
      <c r="T524" s="295"/>
      <c r="U524" s="295"/>
      <c r="V524" s="295"/>
      <c r="W524" s="295"/>
      <c r="X524" s="295"/>
      <c r="Y524" s="411">
        <f>Y523</f>
        <v>0</v>
      </c>
      <c r="Z524" s="411">
        <f t="shared" ref="Z524" si="1440">Z523</f>
        <v>0</v>
      </c>
      <c r="AA524" s="411">
        <f t="shared" ref="AA524" si="1441">AA523</f>
        <v>0</v>
      </c>
      <c r="AB524" s="411">
        <f t="shared" ref="AB524" si="1442">AB523</f>
        <v>0</v>
      </c>
      <c r="AC524" s="411">
        <f t="shared" ref="AC524" si="1443">AC523</f>
        <v>0</v>
      </c>
      <c r="AD524" s="411">
        <f t="shared" ref="AD524" si="1444">AD523</f>
        <v>0</v>
      </c>
      <c r="AE524" s="411">
        <f t="shared" ref="AE524" si="1445">AE523</f>
        <v>0</v>
      </c>
      <c r="AF524" s="411">
        <f t="shared" ref="AF524" si="1446">AF523</f>
        <v>0</v>
      </c>
      <c r="AG524" s="411">
        <f t="shared" ref="AG524" si="1447">AG523</f>
        <v>0</v>
      </c>
      <c r="AH524" s="411">
        <f t="shared" ref="AH524" si="1448">AH523</f>
        <v>0</v>
      </c>
      <c r="AI524" s="411">
        <f t="shared" ref="AI524" si="1449">AI523</f>
        <v>0</v>
      </c>
      <c r="AJ524" s="411">
        <f t="shared" ref="AJ524" si="1450">AJ523</f>
        <v>0</v>
      </c>
      <c r="AK524" s="411">
        <f t="shared" ref="AK524" si="1451">AK523</f>
        <v>0</v>
      </c>
      <c r="AL524" s="411">
        <f t="shared" ref="AL524" si="1452">AL523</f>
        <v>0</v>
      </c>
      <c r="AM524" s="306"/>
    </row>
    <row r="525" spans="1:39" outlineLevel="1">
      <c r="A525" s="530"/>
      <c r="B525" s="428"/>
      <c r="C525" s="291"/>
      <c r="D525" s="291"/>
      <c r="E525" s="291"/>
      <c r="F525" s="291"/>
      <c r="G525" s="291"/>
      <c r="H525" s="291"/>
      <c r="I525" s="291"/>
      <c r="J525" s="291"/>
      <c r="K525" s="291"/>
      <c r="L525" s="291"/>
      <c r="M525" s="291"/>
      <c r="N525" s="291"/>
      <c r="O525" s="291"/>
      <c r="P525" s="291"/>
      <c r="Q525" s="291"/>
      <c r="R525" s="291"/>
      <c r="S525" s="291"/>
      <c r="T525" s="291"/>
      <c r="U525" s="291"/>
      <c r="V525" s="291"/>
      <c r="W525" s="291"/>
      <c r="X525" s="291"/>
      <c r="Y525" s="412"/>
      <c r="Z525" s="425"/>
      <c r="AA525" s="425"/>
      <c r="AB525" s="425"/>
      <c r="AC525" s="425"/>
      <c r="AD525" s="425"/>
      <c r="AE525" s="425"/>
      <c r="AF525" s="425"/>
      <c r="AG525" s="425"/>
      <c r="AH525" s="425"/>
      <c r="AI525" s="425"/>
      <c r="AJ525" s="425"/>
      <c r="AK525" s="425"/>
      <c r="AL525" s="425"/>
      <c r="AM525" s="306"/>
    </row>
    <row r="526" spans="1:39" outlineLevel="1">
      <c r="A526" s="530">
        <v>35</v>
      </c>
      <c r="B526" s="428" t="s">
        <v>722</v>
      </c>
      <c r="C526" s="291" t="s">
        <v>25</v>
      </c>
      <c r="D526" s="295">
        <v>1066501</v>
      </c>
      <c r="E526" s="295">
        <v>1066501</v>
      </c>
      <c r="F526" s="295">
        <v>1066501</v>
      </c>
      <c r="G526" s="295">
        <v>1066501</v>
      </c>
      <c r="H526" s="295">
        <v>1066501</v>
      </c>
      <c r="I526" s="295">
        <v>1066501</v>
      </c>
      <c r="J526" s="295">
        <v>1066501</v>
      </c>
      <c r="K526" s="295">
        <v>1066501</v>
      </c>
      <c r="L526" s="295">
        <v>1066501</v>
      </c>
      <c r="M526" s="295">
        <v>1066501</v>
      </c>
      <c r="N526" s="291"/>
      <c r="O526" s="295">
        <v>204</v>
      </c>
      <c r="P526" s="295">
        <v>204</v>
      </c>
      <c r="Q526" s="295">
        <v>204</v>
      </c>
      <c r="R526" s="295">
        <v>204</v>
      </c>
      <c r="S526" s="295">
        <v>204</v>
      </c>
      <c r="T526" s="295">
        <v>204</v>
      </c>
      <c r="U526" s="295">
        <v>204</v>
      </c>
      <c r="V526" s="295">
        <v>204</v>
      </c>
      <c r="W526" s="295">
        <v>204</v>
      </c>
      <c r="X526" s="295">
        <v>204</v>
      </c>
      <c r="Y526" s="426">
        <v>1</v>
      </c>
      <c r="Z526" s="410"/>
      <c r="AA526" s="410"/>
      <c r="AB526" s="410"/>
      <c r="AC526" s="410"/>
      <c r="AD526" s="410"/>
      <c r="AE526" s="410"/>
      <c r="AF526" s="415"/>
      <c r="AG526" s="415"/>
      <c r="AH526" s="415"/>
      <c r="AI526" s="415"/>
      <c r="AJ526" s="415"/>
      <c r="AK526" s="415"/>
      <c r="AL526" s="415"/>
      <c r="AM526" s="296">
        <f>SUM(Y526:AL526)</f>
        <v>1</v>
      </c>
    </row>
    <row r="527" spans="1:39" outlineLevel="1">
      <c r="A527" s="530"/>
      <c r="B527" s="431" t="s">
        <v>308</v>
      </c>
      <c r="C527" s="340" t="s">
        <v>775</v>
      </c>
      <c r="D527" s="295">
        <v>29485.768125209957</v>
      </c>
      <c r="E527" s="295">
        <f>D527+($G527-$D527)/3</f>
        <v>29485.845416806638</v>
      </c>
      <c r="F527" s="295">
        <f>E527+($G527-$D527)/3</f>
        <v>29485.922708403319</v>
      </c>
      <c r="G527" s="295">
        <v>29486</v>
      </c>
      <c r="H527" s="295"/>
      <c r="I527" s="295"/>
      <c r="J527" s="295"/>
      <c r="K527" s="295"/>
      <c r="L527" s="295"/>
      <c r="M527" s="295"/>
      <c r="N527" s="291"/>
      <c r="O527" s="295"/>
      <c r="P527" s="295"/>
      <c r="Q527" s="295"/>
      <c r="R527" s="295"/>
      <c r="S527" s="295"/>
      <c r="T527" s="295"/>
      <c r="U527" s="295"/>
      <c r="V527" s="295"/>
      <c r="W527" s="295"/>
      <c r="X527" s="295"/>
      <c r="Y527" s="411">
        <v>1</v>
      </c>
      <c r="Z527" s="411">
        <f t="shared" ref="Z527" si="1453">Z526</f>
        <v>0</v>
      </c>
      <c r="AA527" s="411">
        <f t="shared" ref="AA527" si="1454">AA526</f>
        <v>0</v>
      </c>
      <c r="AB527" s="411">
        <f t="shared" ref="AB527" si="1455">AB526</f>
        <v>0</v>
      </c>
      <c r="AC527" s="411">
        <f t="shared" ref="AC527" si="1456">AC526</f>
        <v>0</v>
      </c>
      <c r="AD527" s="411">
        <f t="shared" ref="AD527" si="1457">AD526</f>
        <v>0</v>
      </c>
      <c r="AE527" s="411">
        <f t="shared" ref="AE527" si="1458">AE526</f>
        <v>0</v>
      </c>
      <c r="AF527" s="411">
        <f t="shared" ref="AF527" si="1459">AF526</f>
        <v>0</v>
      </c>
      <c r="AG527" s="411">
        <f t="shared" ref="AG527" si="1460">AG526</f>
        <v>0</v>
      </c>
      <c r="AH527" s="411">
        <f t="shared" ref="AH527" si="1461">AH526</f>
        <v>0</v>
      </c>
      <c r="AI527" s="411">
        <f t="shared" ref="AI527" si="1462">AI526</f>
        <v>0</v>
      </c>
      <c r="AJ527" s="411">
        <f t="shared" ref="AJ527" si="1463">AJ526</f>
        <v>0</v>
      </c>
      <c r="AK527" s="411">
        <f t="shared" ref="AK527" si="1464">AK526</f>
        <v>0</v>
      </c>
      <c r="AL527" s="411">
        <f t="shared" ref="AL527" si="1465">AL526</f>
        <v>0</v>
      </c>
      <c r="AM527" s="306"/>
    </row>
    <row r="528" spans="1:39" outlineLevel="1">
      <c r="A528" s="530"/>
      <c r="B528" s="431"/>
      <c r="C528" s="291"/>
      <c r="D528" s="291"/>
      <c r="E528" s="291"/>
      <c r="F528" s="291"/>
      <c r="G528" s="291"/>
      <c r="H528" s="291"/>
      <c r="I528" s="291"/>
      <c r="J528" s="291"/>
      <c r="K528" s="291"/>
      <c r="L528" s="291"/>
      <c r="M528" s="291"/>
      <c r="N528" s="291"/>
      <c r="O528" s="291"/>
      <c r="P528" s="291"/>
      <c r="Q528" s="291"/>
      <c r="R528" s="291"/>
      <c r="S528" s="291"/>
      <c r="T528" s="291"/>
      <c r="U528" s="291"/>
      <c r="V528" s="291"/>
      <c r="W528" s="291"/>
      <c r="X528" s="291"/>
      <c r="Y528" s="412"/>
      <c r="Z528" s="425"/>
      <c r="AA528" s="425"/>
      <c r="AB528" s="425"/>
      <c r="AC528" s="425"/>
      <c r="AD528" s="425"/>
      <c r="AE528" s="425"/>
      <c r="AF528" s="425"/>
      <c r="AG528" s="425"/>
      <c r="AH528" s="425"/>
      <c r="AI528" s="425"/>
      <c r="AJ528" s="425"/>
      <c r="AK528" s="425"/>
      <c r="AL528" s="425"/>
      <c r="AM528" s="306"/>
    </row>
    <row r="529" spans="1:39" ht="15.75" outlineLevel="1">
      <c r="A529" s="530"/>
      <c r="B529" s="502" t="s">
        <v>502</v>
      </c>
      <c r="C529" s="291"/>
      <c r="D529" s="291"/>
      <c r="E529" s="291"/>
      <c r="F529" s="291"/>
      <c r="G529" s="291"/>
      <c r="H529" s="291"/>
      <c r="I529" s="291"/>
      <c r="J529" s="291"/>
      <c r="K529" s="291"/>
      <c r="L529" s="291"/>
      <c r="M529" s="291"/>
      <c r="N529" s="291"/>
      <c r="O529" s="291"/>
      <c r="P529" s="291"/>
      <c r="Q529" s="291"/>
      <c r="R529" s="291"/>
      <c r="S529" s="291"/>
      <c r="T529" s="291"/>
      <c r="U529" s="291"/>
      <c r="V529" s="291"/>
      <c r="W529" s="291"/>
      <c r="X529" s="291"/>
      <c r="Y529" s="412"/>
      <c r="Z529" s="425"/>
      <c r="AA529" s="425"/>
      <c r="AB529" s="425"/>
      <c r="AC529" s="425"/>
      <c r="AD529" s="425"/>
      <c r="AE529" s="425"/>
      <c r="AF529" s="425"/>
      <c r="AG529" s="425"/>
      <c r="AH529" s="425"/>
      <c r="AI529" s="425"/>
      <c r="AJ529" s="425"/>
      <c r="AK529" s="425"/>
      <c r="AL529" s="425"/>
      <c r="AM529" s="306"/>
    </row>
    <row r="530" spans="1:39" outlineLevel="1">
      <c r="A530" s="530">
        <v>36</v>
      </c>
      <c r="B530" s="428" t="s">
        <v>723</v>
      </c>
      <c r="C530" s="291" t="s">
        <v>25</v>
      </c>
      <c r="D530" s="295">
        <v>187706</v>
      </c>
      <c r="E530" s="295">
        <v>187706</v>
      </c>
      <c r="F530" s="295">
        <v>187706</v>
      </c>
      <c r="G530" s="295">
        <v>187706</v>
      </c>
      <c r="H530" s="295">
        <v>185618</v>
      </c>
      <c r="I530" s="295">
        <v>183609</v>
      </c>
      <c r="J530" s="295">
        <v>183609</v>
      </c>
      <c r="K530" s="295">
        <v>183609</v>
      </c>
      <c r="L530" s="295">
        <v>183609</v>
      </c>
      <c r="M530" s="295">
        <v>183609</v>
      </c>
      <c r="N530" s="295">
        <v>12</v>
      </c>
      <c r="O530" s="295">
        <v>33</v>
      </c>
      <c r="P530" s="295">
        <v>33</v>
      </c>
      <c r="Q530" s="295">
        <v>33</v>
      </c>
      <c r="R530" s="295">
        <v>33</v>
      </c>
      <c r="S530" s="295">
        <v>33</v>
      </c>
      <c r="T530" s="295">
        <v>32</v>
      </c>
      <c r="U530" s="295">
        <v>32</v>
      </c>
      <c r="V530" s="295">
        <v>32</v>
      </c>
      <c r="W530" s="295">
        <v>32</v>
      </c>
      <c r="X530" s="295">
        <v>32</v>
      </c>
      <c r="Y530" s="426">
        <v>1</v>
      </c>
      <c r="Z530" s="410"/>
      <c r="AA530" s="410"/>
      <c r="AB530" s="410"/>
      <c r="AC530" s="410"/>
      <c r="AD530" s="410"/>
      <c r="AE530" s="410"/>
      <c r="AF530" s="415"/>
      <c r="AG530" s="415"/>
      <c r="AH530" s="415"/>
      <c r="AI530" s="415"/>
      <c r="AJ530" s="415"/>
      <c r="AK530" s="415"/>
      <c r="AL530" s="415"/>
      <c r="AM530" s="296">
        <f>SUM(Y530:AL530)</f>
        <v>1</v>
      </c>
    </row>
    <row r="531" spans="1:39" outlineLevel="1">
      <c r="A531" s="530"/>
      <c r="B531" s="431" t="s">
        <v>308</v>
      </c>
      <c r="C531" s="291" t="s">
        <v>163</v>
      </c>
      <c r="D531" s="295">
        <v>0</v>
      </c>
      <c r="E531" s="295"/>
      <c r="F531" s="295"/>
      <c r="G531" s="295"/>
      <c r="H531" s="295"/>
      <c r="I531" s="295"/>
      <c r="J531" s="295"/>
      <c r="K531" s="295"/>
      <c r="L531" s="295"/>
      <c r="M531" s="295"/>
      <c r="N531" s="295"/>
      <c r="O531" s="295">
        <v>0</v>
      </c>
      <c r="P531" s="295"/>
      <c r="Q531" s="295"/>
      <c r="R531" s="295"/>
      <c r="S531" s="295"/>
      <c r="T531" s="295"/>
      <c r="U531" s="295"/>
      <c r="V531" s="295"/>
      <c r="W531" s="295"/>
      <c r="X531" s="295"/>
      <c r="Y531" s="411">
        <v>1</v>
      </c>
      <c r="Z531" s="411">
        <f t="shared" ref="Z531" si="1466">Z530</f>
        <v>0</v>
      </c>
      <c r="AA531" s="411">
        <f t="shared" ref="AA531" si="1467">AA530</f>
        <v>0</v>
      </c>
      <c r="AB531" s="411">
        <f t="shared" ref="AB531" si="1468">AB530</f>
        <v>0</v>
      </c>
      <c r="AC531" s="411">
        <f t="shared" ref="AC531" si="1469">AC530</f>
        <v>0</v>
      </c>
      <c r="AD531" s="411">
        <f t="shared" ref="AD531" si="1470">AD530</f>
        <v>0</v>
      </c>
      <c r="AE531" s="411">
        <f t="shared" ref="AE531" si="1471">AE530</f>
        <v>0</v>
      </c>
      <c r="AF531" s="411">
        <f t="shared" ref="AF531" si="1472">AF530</f>
        <v>0</v>
      </c>
      <c r="AG531" s="411">
        <f t="shared" ref="AG531" si="1473">AG530</f>
        <v>0</v>
      </c>
      <c r="AH531" s="411">
        <f t="shared" ref="AH531" si="1474">AH530</f>
        <v>0</v>
      </c>
      <c r="AI531" s="411">
        <f t="shared" ref="AI531" si="1475">AI530</f>
        <v>0</v>
      </c>
      <c r="AJ531" s="411">
        <f t="shared" ref="AJ531" si="1476">AJ530</f>
        <v>0</v>
      </c>
      <c r="AK531" s="411">
        <f t="shared" ref="AK531" si="1477">AK530</f>
        <v>0</v>
      </c>
      <c r="AL531" s="411">
        <f t="shared" ref="AL531" si="1478">AL530</f>
        <v>0</v>
      </c>
      <c r="AM531" s="306"/>
    </row>
    <row r="532" spans="1:39" outlineLevel="1">
      <c r="A532" s="530"/>
      <c r="B532" s="428"/>
      <c r="C532" s="291"/>
      <c r="D532" s="291"/>
      <c r="E532" s="291"/>
      <c r="F532" s="291"/>
      <c r="G532" s="291"/>
      <c r="H532" s="291"/>
      <c r="I532" s="291"/>
      <c r="J532" s="291"/>
      <c r="K532" s="291"/>
      <c r="L532" s="291"/>
      <c r="M532" s="291"/>
      <c r="N532" s="291"/>
      <c r="O532" s="291"/>
      <c r="P532" s="291"/>
      <c r="Q532" s="291"/>
      <c r="R532" s="291"/>
      <c r="S532" s="291"/>
      <c r="T532" s="291"/>
      <c r="U532" s="291"/>
      <c r="V532" s="291"/>
      <c r="W532" s="291"/>
      <c r="X532" s="291"/>
      <c r="Y532" s="412"/>
      <c r="Z532" s="425"/>
      <c r="AA532" s="425"/>
      <c r="AB532" s="425"/>
      <c r="AC532" s="425"/>
      <c r="AD532" s="425"/>
      <c r="AE532" s="425"/>
      <c r="AF532" s="425"/>
      <c r="AG532" s="425"/>
      <c r="AH532" s="425"/>
      <c r="AI532" s="425"/>
      <c r="AJ532" s="425"/>
      <c r="AK532" s="425"/>
      <c r="AL532" s="425"/>
      <c r="AM532" s="306"/>
    </row>
    <row r="533" spans="1:39" ht="30" outlineLevel="1">
      <c r="A533" s="530">
        <v>37</v>
      </c>
      <c r="B533" s="428" t="s">
        <v>129</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6"/>
      <c r="Z533" s="410"/>
      <c r="AA533" s="410"/>
      <c r="AB533" s="410"/>
      <c r="AC533" s="410"/>
      <c r="AD533" s="410"/>
      <c r="AE533" s="410"/>
      <c r="AF533" s="415"/>
      <c r="AG533" s="415"/>
      <c r="AH533" s="415"/>
      <c r="AI533" s="415"/>
      <c r="AJ533" s="415"/>
      <c r="AK533" s="415"/>
      <c r="AL533" s="415"/>
      <c r="AM533" s="296">
        <f>SUM(Y533:AL533)</f>
        <v>0</v>
      </c>
    </row>
    <row r="534" spans="1:39" outlineLevel="1">
      <c r="A534" s="530"/>
      <c r="B534" s="431"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1">
        <f>Y533</f>
        <v>0</v>
      </c>
      <c r="Z534" s="411">
        <f t="shared" ref="Z534" si="1479">Z533</f>
        <v>0</v>
      </c>
      <c r="AA534" s="411">
        <f t="shared" ref="AA534" si="1480">AA533</f>
        <v>0</v>
      </c>
      <c r="AB534" s="411">
        <f t="shared" ref="AB534" si="1481">AB533</f>
        <v>0</v>
      </c>
      <c r="AC534" s="411">
        <f t="shared" ref="AC534" si="1482">AC533</f>
        <v>0</v>
      </c>
      <c r="AD534" s="411">
        <f t="shared" ref="AD534" si="1483">AD533</f>
        <v>0</v>
      </c>
      <c r="AE534" s="411">
        <f t="shared" ref="AE534" si="1484">AE533</f>
        <v>0</v>
      </c>
      <c r="AF534" s="411">
        <f t="shared" ref="AF534" si="1485">AF533</f>
        <v>0</v>
      </c>
      <c r="AG534" s="411">
        <f t="shared" ref="AG534" si="1486">AG533</f>
        <v>0</v>
      </c>
      <c r="AH534" s="411">
        <f t="shared" ref="AH534" si="1487">AH533</f>
        <v>0</v>
      </c>
      <c r="AI534" s="411">
        <f t="shared" ref="AI534" si="1488">AI533</f>
        <v>0</v>
      </c>
      <c r="AJ534" s="411">
        <f t="shared" ref="AJ534" si="1489">AJ533</f>
        <v>0</v>
      </c>
      <c r="AK534" s="411">
        <f t="shared" ref="AK534" si="1490">AK533</f>
        <v>0</v>
      </c>
      <c r="AL534" s="411">
        <f t="shared" ref="AL534" si="1491">AL533</f>
        <v>0</v>
      </c>
      <c r="AM534" s="306"/>
    </row>
    <row r="535" spans="1:39" outlineLevel="1">
      <c r="A535" s="530"/>
      <c r="B535" s="428"/>
      <c r="C535" s="291"/>
      <c r="D535" s="291"/>
      <c r="E535" s="291"/>
      <c r="F535" s="291"/>
      <c r="G535" s="291"/>
      <c r="H535" s="291"/>
      <c r="I535" s="291"/>
      <c r="J535" s="291"/>
      <c r="K535" s="291"/>
      <c r="L535" s="291"/>
      <c r="M535" s="291"/>
      <c r="N535" s="291"/>
      <c r="O535" s="291"/>
      <c r="P535" s="291"/>
      <c r="Q535" s="291"/>
      <c r="R535" s="291"/>
      <c r="S535" s="291"/>
      <c r="T535" s="291"/>
      <c r="U535" s="291"/>
      <c r="V535" s="291"/>
      <c r="W535" s="291"/>
      <c r="X535" s="291"/>
      <c r="Y535" s="412"/>
      <c r="Z535" s="425"/>
      <c r="AA535" s="425"/>
      <c r="AB535" s="425"/>
      <c r="AC535" s="425"/>
      <c r="AD535" s="425"/>
      <c r="AE535" s="425"/>
      <c r="AF535" s="425"/>
      <c r="AG535" s="425"/>
      <c r="AH535" s="425"/>
      <c r="AI535" s="425"/>
      <c r="AJ535" s="425"/>
      <c r="AK535" s="425"/>
      <c r="AL535" s="425"/>
      <c r="AM535" s="306"/>
    </row>
    <row r="536" spans="1:39" outlineLevel="1">
      <c r="A536" s="530">
        <v>38</v>
      </c>
      <c r="B536" s="428" t="s">
        <v>130</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6"/>
      <c r="Z536" s="410"/>
      <c r="AA536" s="410"/>
      <c r="AB536" s="410"/>
      <c r="AC536" s="410"/>
      <c r="AD536" s="410"/>
      <c r="AE536" s="410"/>
      <c r="AF536" s="415"/>
      <c r="AG536" s="415"/>
      <c r="AH536" s="415"/>
      <c r="AI536" s="415"/>
      <c r="AJ536" s="415"/>
      <c r="AK536" s="415"/>
      <c r="AL536" s="415"/>
      <c r="AM536" s="296">
        <f>SUM(Y536:AL536)</f>
        <v>0</v>
      </c>
    </row>
    <row r="537" spans="1:39" outlineLevel="1">
      <c r="A537" s="530"/>
      <c r="B537" s="431"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1">
        <f>Y536</f>
        <v>0</v>
      </c>
      <c r="Z537" s="411">
        <f t="shared" ref="Z537" si="1492">Z536</f>
        <v>0</v>
      </c>
      <c r="AA537" s="411">
        <f t="shared" ref="AA537" si="1493">AA536</f>
        <v>0</v>
      </c>
      <c r="AB537" s="411">
        <f t="shared" ref="AB537" si="1494">AB536</f>
        <v>0</v>
      </c>
      <c r="AC537" s="411">
        <f t="shared" ref="AC537" si="1495">AC536</f>
        <v>0</v>
      </c>
      <c r="AD537" s="411">
        <f t="shared" ref="AD537" si="1496">AD536</f>
        <v>0</v>
      </c>
      <c r="AE537" s="411">
        <f t="shared" ref="AE537" si="1497">AE536</f>
        <v>0</v>
      </c>
      <c r="AF537" s="411">
        <f t="shared" ref="AF537" si="1498">AF536</f>
        <v>0</v>
      </c>
      <c r="AG537" s="411">
        <f t="shared" ref="AG537" si="1499">AG536</f>
        <v>0</v>
      </c>
      <c r="AH537" s="411">
        <f t="shared" ref="AH537" si="1500">AH536</f>
        <v>0</v>
      </c>
      <c r="AI537" s="411">
        <f t="shared" ref="AI537" si="1501">AI536</f>
        <v>0</v>
      </c>
      <c r="AJ537" s="411">
        <f t="shared" ref="AJ537" si="1502">AJ536</f>
        <v>0</v>
      </c>
      <c r="AK537" s="411">
        <f t="shared" ref="AK537" si="1503">AK536</f>
        <v>0</v>
      </c>
      <c r="AL537" s="411">
        <f t="shared" ref="AL537" si="1504">AL536</f>
        <v>0</v>
      </c>
      <c r="AM537" s="306"/>
    </row>
    <row r="538" spans="1:39" outlineLevel="1">
      <c r="A538" s="530"/>
      <c r="B538" s="428"/>
      <c r="C538" s="291"/>
      <c r="D538" s="291"/>
      <c r="E538" s="291"/>
      <c r="F538" s="291"/>
      <c r="G538" s="291"/>
      <c r="H538" s="291"/>
      <c r="I538" s="291"/>
      <c r="J538" s="291"/>
      <c r="K538" s="291"/>
      <c r="L538" s="291"/>
      <c r="M538" s="291"/>
      <c r="N538" s="291"/>
      <c r="O538" s="291"/>
      <c r="P538" s="291"/>
      <c r="Q538" s="291"/>
      <c r="R538" s="291"/>
      <c r="S538" s="291"/>
      <c r="T538" s="291"/>
      <c r="U538" s="291"/>
      <c r="V538" s="291"/>
      <c r="W538" s="291"/>
      <c r="X538" s="291"/>
      <c r="Y538" s="412"/>
      <c r="Z538" s="425"/>
      <c r="AA538" s="425"/>
      <c r="AB538" s="425"/>
      <c r="AC538" s="425"/>
      <c r="AD538" s="425"/>
      <c r="AE538" s="425"/>
      <c r="AF538" s="425"/>
      <c r="AG538" s="425"/>
      <c r="AH538" s="425"/>
      <c r="AI538" s="425"/>
      <c r="AJ538" s="425"/>
      <c r="AK538" s="425"/>
      <c r="AL538" s="425"/>
      <c r="AM538" s="306"/>
    </row>
    <row r="539" spans="1:39" ht="30" outlineLevel="1">
      <c r="A539" s="530">
        <v>39</v>
      </c>
      <c r="B539" s="428" t="s">
        <v>131</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6"/>
      <c r="Z539" s="410"/>
      <c r="AA539" s="410"/>
      <c r="AB539" s="410"/>
      <c r="AC539" s="410"/>
      <c r="AD539" s="410"/>
      <c r="AE539" s="410"/>
      <c r="AF539" s="415"/>
      <c r="AG539" s="415"/>
      <c r="AH539" s="415"/>
      <c r="AI539" s="415"/>
      <c r="AJ539" s="415"/>
      <c r="AK539" s="415"/>
      <c r="AL539" s="415"/>
      <c r="AM539" s="296">
        <f>SUM(Y539:AL539)</f>
        <v>0</v>
      </c>
    </row>
    <row r="540" spans="1:39" outlineLevel="1">
      <c r="A540" s="530"/>
      <c r="B540" s="431"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1">
        <f>Y539</f>
        <v>0</v>
      </c>
      <c r="Z540" s="411">
        <f t="shared" ref="Z540" si="1505">Z539</f>
        <v>0</v>
      </c>
      <c r="AA540" s="411">
        <f t="shared" ref="AA540" si="1506">AA539</f>
        <v>0</v>
      </c>
      <c r="AB540" s="411">
        <f t="shared" ref="AB540" si="1507">AB539</f>
        <v>0</v>
      </c>
      <c r="AC540" s="411">
        <f t="shared" ref="AC540" si="1508">AC539</f>
        <v>0</v>
      </c>
      <c r="AD540" s="411">
        <f t="shared" ref="AD540" si="1509">AD539</f>
        <v>0</v>
      </c>
      <c r="AE540" s="411">
        <f t="shared" ref="AE540" si="1510">AE539</f>
        <v>0</v>
      </c>
      <c r="AF540" s="411">
        <f t="shared" ref="AF540" si="1511">AF539</f>
        <v>0</v>
      </c>
      <c r="AG540" s="411">
        <f t="shared" ref="AG540" si="1512">AG539</f>
        <v>0</v>
      </c>
      <c r="AH540" s="411">
        <f t="shared" ref="AH540" si="1513">AH539</f>
        <v>0</v>
      </c>
      <c r="AI540" s="411">
        <f t="shared" ref="AI540" si="1514">AI539</f>
        <v>0</v>
      </c>
      <c r="AJ540" s="411">
        <f t="shared" ref="AJ540" si="1515">AJ539</f>
        <v>0</v>
      </c>
      <c r="AK540" s="411">
        <f t="shared" ref="AK540" si="1516">AK539</f>
        <v>0</v>
      </c>
      <c r="AL540" s="411">
        <f t="shared" ref="AL540" si="1517">AL539</f>
        <v>0</v>
      </c>
      <c r="AM540" s="306"/>
    </row>
    <row r="541" spans="1:39" outlineLevel="1">
      <c r="A541" s="530"/>
      <c r="B541" s="428"/>
      <c r="C541" s="291"/>
      <c r="D541" s="291"/>
      <c r="E541" s="291"/>
      <c r="F541" s="291"/>
      <c r="G541" s="291"/>
      <c r="H541" s="291"/>
      <c r="I541" s="291"/>
      <c r="J541" s="291"/>
      <c r="K541" s="291"/>
      <c r="L541" s="291"/>
      <c r="M541" s="291"/>
      <c r="N541" s="291"/>
      <c r="O541" s="291"/>
      <c r="P541" s="291"/>
      <c r="Q541" s="291"/>
      <c r="R541" s="291"/>
      <c r="S541" s="291"/>
      <c r="T541" s="291"/>
      <c r="U541" s="291"/>
      <c r="V541" s="291"/>
      <c r="W541" s="291"/>
      <c r="X541" s="291"/>
      <c r="Y541" s="412"/>
      <c r="Z541" s="425"/>
      <c r="AA541" s="425"/>
      <c r="AB541" s="425"/>
      <c r="AC541" s="425"/>
      <c r="AD541" s="425"/>
      <c r="AE541" s="425"/>
      <c r="AF541" s="425"/>
      <c r="AG541" s="425"/>
      <c r="AH541" s="425"/>
      <c r="AI541" s="425"/>
      <c r="AJ541" s="425"/>
      <c r="AK541" s="425"/>
      <c r="AL541" s="425"/>
      <c r="AM541" s="306"/>
    </row>
    <row r="542" spans="1:39" ht="30" outlineLevel="1">
      <c r="A542" s="530">
        <v>40</v>
      </c>
      <c r="B542" s="428" t="s">
        <v>132</v>
      </c>
      <c r="C542" s="291" t="s">
        <v>25</v>
      </c>
      <c r="D542" s="295"/>
      <c r="E542" s="295"/>
      <c r="F542" s="295"/>
      <c r="G542" s="295"/>
      <c r="H542" s="295"/>
      <c r="I542" s="295"/>
      <c r="J542" s="295"/>
      <c r="K542" s="295"/>
      <c r="L542" s="295"/>
      <c r="M542" s="295"/>
      <c r="N542" s="295">
        <v>12</v>
      </c>
      <c r="O542" s="295"/>
      <c r="P542" s="295"/>
      <c r="Q542" s="295"/>
      <c r="R542" s="295"/>
      <c r="S542" s="295"/>
      <c r="T542" s="295"/>
      <c r="U542" s="295"/>
      <c r="V542" s="295"/>
      <c r="W542" s="295"/>
      <c r="X542" s="295"/>
      <c r="Y542" s="426"/>
      <c r="Z542" s="410"/>
      <c r="AA542" s="410"/>
      <c r="AB542" s="410"/>
      <c r="AC542" s="410"/>
      <c r="AD542" s="410"/>
      <c r="AE542" s="410"/>
      <c r="AF542" s="415"/>
      <c r="AG542" s="415"/>
      <c r="AH542" s="415"/>
      <c r="AI542" s="415"/>
      <c r="AJ542" s="415"/>
      <c r="AK542" s="415"/>
      <c r="AL542" s="415"/>
      <c r="AM542" s="296">
        <f>SUM(Y542:AL542)</f>
        <v>0</v>
      </c>
    </row>
    <row r="543" spans="1:39" outlineLevel="1">
      <c r="A543" s="530"/>
      <c r="B543" s="431" t="s">
        <v>308</v>
      </c>
      <c r="C543" s="291" t="s">
        <v>163</v>
      </c>
      <c r="D543" s="295"/>
      <c r="E543" s="295"/>
      <c r="F543" s="295"/>
      <c r="G543" s="295"/>
      <c r="H543" s="295"/>
      <c r="I543" s="295"/>
      <c r="J543" s="295"/>
      <c r="K543" s="295"/>
      <c r="L543" s="295"/>
      <c r="M543" s="295"/>
      <c r="N543" s="295">
        <f>N542</f>
        <v>12</v>
      </c>
      <c r="O543" s="295"/>
      <c r="P543" s="295"/>
      <c r="Q543" s="295"/>
      <c r="R543" s="295"/>
      <c r="S543" s="295"/>
      <c r="T543" s="295"/>
      <c r="U543" s="295"/>
      <c r="V543" s="295"/>
      <c r="W543" s="295"/>
      <c r="X543" s="295"/>
      <c r="Y543" s="411">
        <f>Y542</f>
        <v>0</v>
      </c>
      <c r="Z543" s="411">
        <f t="shared" ref="Z543" si="1518">Z542</f>
        <v>0</v>
      </c>
      <c r="AA543" s="411">
        <f t="shared" ref="AA543" si="1519">AA542</f>
        <v>0</v>
      </c>
      <c r="AB543" s="411">
        <f t="shared" ref="AB543" si="1520">AB542</f>
        <v>0</v>
      </c>
      <c r="AC543" s="411">
        <f t="shared" ref="AC543" si="1521">AC542</f>
        <v>0</v>
      </c>
      <c r="AD543" s="411">
        <f t="shared" ref="AD543" si="1522">AD542</f>
        <v>0</v>
      </c>
      <c r="AE543" s="411">
        <f t="shared" ref="AE543" si="1523">AE542</f>
        <v>0</v>
      </c>
      <c r="AF543" s="411">
        <f t="shared" ref="AF543" si="1524">AF542</f>
        <v>0</v>
      </c>
      <c r="AG543" s="411">
        <f t="shared" ref="AG543" si="1525">AG542</f>
        <v>0</v>
      </c>
      <c r="AH543" s="411">
        <f t="shared" ref="AH543" si="1526">AH542</f>
        <v>0</v>
      </c>
      <c r="AI543" s="411">
        <f t="shared" ref="AI543" si="1527">AI542</f>
        <v>0</v>
      </c>
      <c r="AJ543" s="411">
        <f t="shared" ref="AJ543" si="1528">AJ542</f>
        <v>0</v>
      </c>
      <c r="AK543" s="411">
        <f t="shared" ref="AK543" si="1529">AK542</f>
        <v>0</v>
      </c>
      <c r="AL543" s="411">
        <f t="shared" ref="AL543" si="1530">AL542</f>
        <v>0</v>
      </c>
      <c r="AM543" s="306"/>
    </row>
    <row r="544" spans="1:39" outlineLevel="1">
      <c r="A544" s="530"/>
      <c r="B544" s="428"/>
      <c r="C544" s="291"/>
      <c r="D544" s="291"/>
      <c r="E544" s="291"/>
      <c r="F544" s="291"/>
      <c r="G544" s="291"/>
      <c r="H544" s="291"/>
      <c r="I544" s="291"/>
      <c r="J544" s="291"/>
      <c r="K544" s="291"/>
      <c r="L544" s="291"/>
      <c r="M544" s="291"/>
      <c r="N544" s="291"/>
      <c r="O544" s="291"/>
      <c r="P544" s="291"/>
      <c r="Q544" s="291"/>
      <c r="R544" s="291"/>
      <c r="S544" s="291"/>
      <c r="T544" s="291"/>
      <c r="U544" s="291"/>
      <c r="V544" s="291"/>
      <c r="W544" s="291"/>
      <c r="X544" s="291"/>
      <c r="Y544" s="412"/>
      <c r="Z544" s="425"/>
      <c r="AA544" s="425"/>
      <c r="AB544" s="425"/>
      <c r="AC544" s="425"/>
      <c r="AD544" s="425"/>
      <c r="AE544" s="425"/>
      <c r="AF544" s="425"/>
      <c r="AG544" s="425"/>
      <c r="AH544" s="425"/>
      <c r="AI544" s="425"/>
      <c r="AJ544" s="425"/>
      <c r="AK544" s="425"/>
      <c r="AL544" s="425"/>
      <c r="AM544" s="306"/>
    </row>
    <row r="545" spans="1:39" ht="45" outlineLevel="1">
      <c r="A545" s="530">
        <v>41</v>
      </c>
      <c r="B545" s="428" t="s">
        <v>133</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6"/>
      <c r="Z545" s="410"/>
      <c r="AA545" s="410"/>
      <c r="AB545" s="410"/>
      <c r="AC545" s="410"/>
      <c r="AD545" s="410"/>
      <c r="AE545" s="410"/>
      <c r="AF545" s="415"/>
      <c r="AG545" s="415"/>
      <c r="AH545" s="415"/>
      <c r="AI545" s="415"/>
      <c r="AJ545" s="415"/>
      <c r="AK545" s="415"/>
      <c r="AL545" s="415"/>
      <c r="AM545" s="296">
        <f>SUM(Y545:AL545)</f>
        <v>0</v>
      </c>
    </row>
    <row r="546" spans="1:39" outlineLevel="1">
      <c r="A546" s="530"/>
      <c r="B546" s="431"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1">
        <f>Y545</f>
        <v>0</v>
      </c>
      <c r="Z546" s="411">
        <f t="shared" ref="Z546" si="1531">Z545</f>
        <v>0</v>
      </c>
      <c r="AA546" s="411">
        <f t="shared" ref="AA546" si="1532">AA545</f>
        <v>0</v>
      </c>
      <c r="AB546" s="411">
        <f t="shared" ref="AB546" si="1533">AB545</f>
        <v>0</v>
      </c>
      <c r="AC546" s="411">
        <f t="shared" ref="AC546" si="1534">AC545</f>
        <v>0</v>
      </c>
      <c r="AD546" s="411">
        <f t="shared" ref="AD546" si="1535">AD545</f>
        <v>0</v>
      </c>
      <c r="AE546" s="411">
        <f t="shared" ref="AE546" si="1536">AE545</f>
        <v>0</v>
      </c>
      <c r="AF546" s="411">
        <f t="shared" ref="AF546" si="1537">AF545</f>
        <v>0</v>
      </c>
      <c r="AG546" s="411">
        <f t="shared" ref="AG546" si="1538">AG545</f>
        <v>0</v>
      </c>
      <c r="AH546" s="411">
        <f t="shared" ref="AH546" si="1539">AH545</f>
        <v>0</v>
      </c>
      <c r="AI546" s="411">
        <f t="shared" ref="AI546" si="1540">AI545</f>
        <v>0</v>
      </c>
      <c r="AJ546" s="411">
        <f t="shared" ref="AJ546" si="1541">AJ545</f>
        <v>0</v>
      </c>
      <c r="AK546" s="411">
        <f t="shared" ref="AK546" si="1542">AK545</f>
        <v>0</v>
      </c>
      <c r="AL546" s="411">
        <f t="shared" ref="AL546" si="1543">AL545</f>
        <v>0</v>
      </c>
      <c r="AM546" s="306"/>
    </row>
    <row r="547" spans="1:39" outlineLevel="1">
      <c r="A547" s="530"/>
      <c r="B547" s="428"/>
      <c r="C547" s="291"/>
      <c r="D547" s="291"/>
      <c r="E547" s="291"/>
      <c r="F547" s="291"/>
      <c r="G547" s="291"/>
      <c r="H547" s="291"/>
      <c r="I547" s="291"/>
      <c r="J547" s="291"/>
      <c r="K547" s="291"/>
      <c r="L547" s="291"/>
      <c r="M547" s="291"/>
      <c r="N547" s="291"/>
      <c r="O547" s="291"/>
      <c r="P547" s="291"/>
      <c r="Q547" s="291"/>
      <c r="R547" s="291"/>
      <c r="S547" s="291"/>
      <c r="T547" s="291"/>
      <c r="U547" s="291"/>
      <c r="V547" s="291"/>
      <c r="W547" s="291"/>
      <c r="X547" s="291"/>
      <c r="Y547" s="412"/>
      <c r="Z547" s="425"/>
      <c r="AA547" s="425"/>
      <c r="AB547" s="425"/>
      <c r="AC547" s="425"/>
      <c r="AD547" s="425"/>
      <c r="AE547" s="425"/>
      <c r="AF547" s="425"/>
      <c r="AG547" s="425"/>
      <c r="AH547" s="425"/>
      <c r="AI547" s="425"/>
      <c r="AJ547" s="425"/>
      <c r="AK547" s="425"/>
      <c r="AL547" s="425"/>
      <c r="AM547" s="306"/>
    </row>
    <row r="548" spans="1:39" ht="45" outlineLevel="1">
      <c r="A548" s="530">
        <v>42</v>
      </c>
      <c r="B548" s="428" t="s">
        <v>134</v>
      </c>
      <c r="C548" s="291" t="s">
        <v>25</v>
      </c>
      <c r="D548" s="295"/>
      <c r="E548" s="295"/>
      <c r="F548" s="295"/>
      <c r="G548" s="295"/>
      <c r="H548" s="295"/>
      <c r="I548" s="295"/>
      <c r="J548" s="295"/>
      <c r="K548" s="295"/>
      <c r="L548" s="295"/>
      <c r="M548" s="295"/>
      <c r="N548" s="291"/>
      <c r="O548" s="295"/>
      <c r="P548" s="295"/>
      <c r="Q548" s="295"/>
      <c r="R548" s="295"/>
      <c r="S548" s="295"/>
      <c r="T548" s="295"/>
      <c r="U548" s="295"/>
      <c r="V548" s="295"/>
      <c r="W548" s="295"/>
      <c r="X548" s="295"/>
      <c r="Y548" s="426"/>
      <c r="Z548" s="410"/>
      <c r="AA548" s="410"/>
      <c r="AB548" s="410"/>
      <c r="AC548" s="410"/>
      <c r="AD548" s="410"/>
      <c r="AE548" s="410"/>
      <c r="AF548" s="415"/>
      <c r="AG548" s="415"/>
      <c r="AH548" s="415"/>
      <c r="AI548" s="415"/>
      <c r="AJ548" s="415"/>
      <c r="AK548" s="415"/>
      <c r="AL548" s="415"/>
      <c r="AM548" s="296">
        <f>SUM(Y548:AL548)</f>
        <v>0</v>
      </c>
    </row>
    <row r="549" spans="1:39" outlineLevel="1">
      <c r="A549" s="530"/>
      <c r="B549" s="431" t="s">
        <v>308</v>
      </c>
      <c r="C549" s="291" t="s">
        <v>163</v>
      </c>
      <c r="D549" s="295"/>
      <c r="E549" s="295"/>
      <c r="F549" s="295"/>
      <c r="G549" s="295"/>
      <c r="H549" s="295"/>
      <c r="I549" s="295"/>
      <c r="J549" s="295"/>
      <c r="K549" s="295"/>
      <c r="L549" s="295"/>
      <c r="M549" s="295"/>
      <c r="N549" s="468"/>
      <c r="O549" s="295"/>
      <c r="P549" s="295"/>
      <c r="Q549" s="295"/>
      <c r="R549" s="295"/>
      <c r="S549" s="295"/>
      <c r="T549" s="295"/>
      <c r="U549" s="295"/>
      <c r="V549" s="295"/>
      <c r="W549" s="295"/>
      <c r="X549" s="295"/>
      <c r="Y549" s="411">
        <f>Y548</f>
        <v>0</v>
      </c>
      <c r="Z549" s="411">
        <f t="shared" ref="Z549" si="1544">Z548</f>
        <v>0</v>
      </c>
      <c r="AA549" s="411">
        <f t="shared" ref="AA549" si="1545">AA548</f>
        <v>0</v>
      </c>
      <c r="AB549" s="411">
        <f t="shared" ref="AB549" si="1546">AB548</f>
        <v>0</v>
      </c>
      <c r="AC549" s="411">
        <f t="shared" ref="AC549" si="1547">AC548</f>
        <v>0</v>
      </c>
      <c r="AD549" s="411">
        <f t="shared" ref="AD549" si="1548">AD548</f>
        <v>0</v>
      </c>
      <c r="AE549" s="411">
        <f t="shared" ref="AE549" si="1549">AE548</f>
        <v>0</v>
      </c>
      <c r="AF549" s="411">
        <f t="shared" ref="AF549" si="1550">AF548</f>
        <v>0</v>
      </c>
      <c r="AG549" s="411">
        <f t="shared" ref="AG549" si="1551">AG548</f>
        <v>0</v>
      </c>
      <c r="AH549" s="411">
        <f t="shared" ref="AH549" si="1552">AH548</f>
        <v>0</v>
      </c>
      <c r="AI549" s="411">
        <f t="shared" ref="AI549" si="1553">AI548</f>
        <v>0</v>
      </c>
      <c r="AJ549" s="411">
        <f t="shared" ref="AJ549" si="1554">AJ548</f>
        <v>0</v>
      </c>
      <c r="AK549" s="411">
        <f t="shared" ref="AK549" si="1555">AK548</f>
        <v>0</v>
      </c>
      <c r="AL549" s="411">
        <f t="shared" ref="AL549" si="1556">AL548</f>
        <v>0</v>
      </c>
      <c r="AM549" s="306"/>
    </row>
    <row r="550" spans="1:39" outlineLevel="1">
      <c r="A550" s="530"/>
      <c r="B550" s="428"/>
      <c r="C550" s="291"/>
      <c r="D550" s="291"/>
      <c r="E550" s="291"/>
      <c r="F550" s="291"/>
      <c r="G550" s="291"/>
      <c r="H550" s="291"/>
      <c r="I550" s="291"/>
      <c r="J550" s="291"/>
      <c r="K550" s="291"/>
      <c r="L550" s="291"/>
      <c r="M550" s="291"/>
      <c r="N550" s="291"/>
      <c r="O550" s="291"/>
      <c r="P550" s="291"/>
      <c r="Q550" s="291"/>
      <c r="R550" s="291"/>
      <c r="S550" s="291"/>
      <c r="T550" s="291"/>
      <c r="U550" s="291"/>
      <c r="V550" s="291"/>
      <c r="W550" s="291"/>
      <c r="X550" s="291"/>
      <c r="Y550" s="412"/>
      <c r="Z550" s="425"/>
      <c r="AA550" s="425"/>
      <c r="AB550" s="425"/>
      <c r="AC550" s="425"/>
      <c r="AD550" s="425"/>
      <c r="AE550" s="425"/>
      <c r="AF550" s="425"/>
      <c r="AG550" s="425"/>
      <c r="AH550" s="425"/>
      <c r="AI550" s="425"/>
      <c r="AJ550" s="425"/>
      <c r="AK550" s="425"/>
      <c r="AL550" s="425"/>
      <c r="AM550" s="306"/>
    </row>
    <row r="551" spans="1:39" ht="30" outlineLevel="1">
      <c r="A551" s="530">
        <v>43</v>
      </c>
      <c r="B551" s="428" t="s">
        <v>135</v>
      </c>
      <c r="C551" s="291" t="s">
        <v>25</v>
      </c>
      <c r="D551" s="295"/>
      <c r="E551" s="295"/>
      <c r="F551" s="295"/>
      <c r="G551" s="295"/>
      <c r="H551" s="295"/>
      <c r="I551" s="295"/>
      <c r="J551" s="295"/>
      <c r="K551" s="295"/>
      <c r="L551" s="295"/>
      <c r="M551" s="295"/>
      <c r="N551" s="295">
        <v>12</v>
      </c>
      <c r="O551" s="295"/>
      <c r="P551" s="295"/>
      <c r="Q551" s="295"/>
      <c r="R551" s="295"/>
      <c r="S551" s="295"/>
      <c r="T551" s="295"/>
      <c r="U551" s="295"/>
      <c r="V551" s="295"/>
      <c r="W551" s="295"/>
      <c r="X551" s="295"/>
      <c r="Y551" s="426"/>
      <c r="Z551" s="410"/>
      <c r="AA551" s="410"/>
      <c r="AB551" s="410"/>
      <c r="AC551" s="410"/>
      <c r="AD551" s="410"/>
      <c r="AE551" s="410"/>
      <c r="AF551" s="415"/>
      <c r="AG551" s="415"/>
      <c r="AH551" s="415"/>
      <c r="AI551" s="415"/>
      <c r="AJ551" s="415"/>
      <c r="AK551" s="415"/>
      <c r="AL551" s="415"/>
      <c r="AM551" s="296">
        <f>SUM(Y551:AL551)</f>
        <v>0</v>
      </c>
    </row>
    <row r="552" spans="1:39" outlineLevel="1">
      <c r="A552" s="530"/>
      <c r="B552" s="431" t="s">
        <v>308</v>
      </c>
      <c r="C552" s="291" t="s">
        <v>163</v>
      </c>
      <c r="D552" s="295"/>
      <c r="E552" s="295"/>
      <c r="F552" s="295"/>
      <c r="G552" s="295"/>
      <c r="H552" s="295"/>
      <c r="I552" s="295"/>
      <c r="J552" s="295"/>
      <c r="K552" s="295"/>
      <c r="L552" s="295"/>
      <c r="M552" s="295"/>
      <c r="N552" s="295">
        <f>N551</f>
        <v>12</v>
      </c>
      <c r="O552" s="295"/>
      <c r="P552" s="295"/>
      <c r="Q552" s="295"/>
      <c r="R552" s="295"/>
      <c r="S552" s="295"/>
      <c r="T552" s="295"/>
      <c r="U552" s="295"/>
      <c r="V552" s="295"/>
      <c r="W552" s="295"/>
      <c r="X552" s="295"/>
      <c r="Y552" s="411">
        <f>Y551</f>
        <v>0</v>
      </c>
      <c r="Z552" s="411">
        <f t="shared" ref="Z552" si="1557">Z551</f>
        <v>0</v>
      </c>
      <c r="AA552" s="411">
        <f t="shared" ref="AA552" si="1558">AA551</f>
        <v>0</v>
      </c>
      <c r="AB552" s="411">
        <f t="shared" ref="AB552" si="1559">AB551</f>
        <v>0</v>
      </c>
      <c r="AC552" s="411">
        <f t="shared" ref="AC552" si="1560">AC551</f>
        <v>0</v>
      </c>
      <c r="AD552" s="411">
        <f t="shared" ref="AD552" si="1561">AD551</f>
        <v>0</v>
      </c>
      <c r="AE552" s="411">
        <f t="shared" ref="AE552" si="1562">AE551</f>
        <v>0</v>
      </c>
      <c r="AF552" s="411">
        <f t="shared" ref="AF552" si="1563">AF551</f>
        <v>0</v>
      </c>
      <c r="AG552" s="411">
        <f t="shared" ref="AG552" si="1564">AG551</f>
        <v>0</v>
      </c>
      <c r="AH552" s="411">
        <f t="shared" ref="AH552" si="1565">AH551</f>
        <v>0</v>
      </c>
      <c r="AI552" s="411">
        <f t="shared" ref="AI552" si="1566">AI551</f>
        <v>0</v>
      </c>
      <c r="AJ552" s="411">
        <f t="shared" ref="AJ552" si="1567">AJ551</f>
        <v>0</v>
      </c>
      <c r="AK552" s="411">
        <f t="shared" ref="AK552" si="1568">AK551</f>
        <v>0</v>
      </c>
      <c r="AL552" s="411">
        <f t="shared" ref="AL552" si="1569">AL551</f>
        <v>0</v>
      </c>
      <c r="AM552" s="306"/>
    </row>
    <row r="553" spans="1:39" outlineLevel="1">
      <c r="A553" s="530"/>
      <c r="B553" s="428"/>
      <c r="C553" s="291"/>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25"/>
      <c r="AA553" s="425"/>
      <c r="AB553" s="425"/>
      <c r="AC553" s="425"/>
      <c r="AD553" s="425"/>
      <c r="AE553" s="425"/>
      <c r="AF553" s="425"/>
      <c r="AG553" s="425"/>
      <c r="AH553" s="425"/>
      <c r="AI553" s="425"/>
      <c r="AJ553" s="425"/>
      <c r="AK553" s="425"/>
      <c r="AL553" s="425"/>
      <c r="AM553" s="306"/>
    </row>
    <row r="554" spans="1:39" ht="45" outlineLevel="1">
      <c r="A554" s="530">
        <v>44</v>
      </c>
      <c r="B554" s="428" t="s">
        <v>136</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6"/>
      <c r="Z554" s="410"/>
      <c r="AA554" s="410"/>
      <c r="AB554" s="410"/>
      <c r="AC554" s="410"/>
      <c r="AD554" s="410"/>
      <c r="AE554" s="410"/>
      <c r="AF554" s="415"/>
      <c r="AG554" s="415"/>
      <c r="AH554" s="415"/>
      <c r="AI554" s="415"/>
      <c r="AJ554" s="415"/>
      <c r="AK554" s="415"/>
      <c r="AL554" s="415"/>
      <c r="AM554" s="296">
        <f>SUM(Y554:AL554)</f>
        <v>0</v>
      </c>
    </row>
    <row r="555" spans="1:39" outlineLevel="1">
      <c r="A555" s="530"/>
      <c r="B555" s="431"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1">
        <f>Y554</f>
        <v>0</v>
      </c>
      <c r="Z555" s="411">
        <f t="shared" ref="Z555" si="1570">Z554</f>
        <v>0</v>
      </c>
      <c r="AA555" s="411">
        <f t="shared" ref="AA555" si="1571">AA554</f>
        <v>0</v>
      </c>
      <c r="AB555" s="411">
        <f t="shared" ref="AB555" si="1572">AB554</f>
        <v>0</v>
      </c>
      <c r="AC555" s="411">
        <f t="shared" ref="AC555" si="1573">AC554</f>
        <v>0</v>
      </c>
      <c r="AD555" s="411">
        <f t="shared" ref="AD555" si="1574">AD554</f>
        <v>0</v>
      </c>
      <c r="AE555" s="411">
        <f t="shared" ref="AE555" si="1575">AE554</f>
        <v>0</v>
      </c>
      <c r="AF555" s="411">
        <f t="shared" ref="AF555" si="1576">AF554</f>
        <v>0</v>
      </c>
      <c r="AG555" s="411">
        <f t="shared" ref="AG555" si="1577">AG554</f>
        <v>0</v>
      </c>
      <c r="AH555" s="411">
        <f t="shared" ref="AH555" si="1578">AH554</f>
        <v>0</v>
      </c>
      <c r="AI555" s="411">
        <f t="shared" ref="AI555" si="1579">AI554</f>
        <v>0</v>
      </c>
      <c r="AJ555" s="411">
        <f t="shared" ref="AJ555" si="1580">AJ554</f>
        <v>0</v>
      </c>
      <c r="AK555" s="411">
        <f t="shared" ref="AK555" si="1581">AK554</f>
        <v>0</v>
      </c>
      <c r="AL555" s="411">
        <f t="shared" ref="AL555" si="1582">AL554</f>
        <v>0</v>
      </c>
      <c r="AM555" s="306"/>
    </row>
    <row r="556" spans="1:39" outlineLevel="1">
      <c r="A556" s="530"/>
      <c r="B556" s="428"/>
      <c r="C556" s="291"/>
      <c r="D556" s="291"/>
      <c r="E556" s="291"/>
      <c r="F556" s="291"/>
      <c r="G556" s="291"/>
      <c r="H556" s="291"/>
      <c r="I556" s="291"/>
      <c r="J556" s="291"/>
      <c r="K556" s="291"/>
      <c r="L556" s="291"/>
      <c r="M556" s="291"/>
      <c r="N556" s="291"/>
      <c r="O556" s="291"/>
      <c r="P556" s="291"/>
      <c r="Q556" s="291"/>
      <c r="R556" s="291"/>
      <c r="S556" s="291"/>
      <c r="T556" s="291"/>
      <c r="U556" s="291"/>
      <c r="V556" s="291"/>
      <c r="W556" s="291"/>
      <c r="X556" s="291"/>
      <c r="Y556" s="412"/>
      <c r="Z556" s="425"/>
      <c r="AA556" s="425"/>
      <c r="AB556" s="425"/>
      <c r="AC556" s="425"/>
      <c r="AD556" s="425"/>
      <c r="AE556" s="425"/>
      <c r="AF556" s="425"/>
      <c r="AG556" s="425"/>
      <c r="AH556" s="425"/>
      <c r="AI556" s="425"/>
      <c r="AJ556" s="425"/>
      <c r="AK556" s="425"/>
      <c r="AL556" s="425"/>
      <c r="AM556" s="306"/>
    </row>
    <row r="557" spans="1:39" ht="30" outlineLevel="1">
      <c r="A557" s="530">
        <v>45</v>
      </c>
      <c r="B557" s="428" t="s">
        <v>137</v>
      </c>
      <c r="C557" s="291" t="s">
        <v>25</v>
      </c>
      <c r="D557" s="295"/>
      <c r="E557" s="295"/>
      <c r="F557" s="295"/>
      <c r="G557" s="295"/>
      <c r="H557" s="295"/>
      <c r="I557" s="295"/>
      <c r="J557" s="295"/>
      <c r="K557" s="295"/>
      <c r="L557" s="295"/>
      <c r="M557" s="295"/>
      <c r="N557" s="295">
        <v>12</v>
      </c>
      <c r="O557" s="295"/>
      <c r="P557" s="295"/>
      <c r="Q557" s="295"/>
      <c r="R557" s="295"/>
      <c r="S557" s="295"/>
      <c r="T557" s="295"/>
      <c r="U557" s="295"/>
      <c r="V557" s="295"/>
      <c r="W557" s="295"/>
      <c r="X557" s="295"/>
      <c r="Y557" s="426"/>
      <c r="Z557" s="410"/>
      <c r="AA557" s="410"/>
      <c r="AB557" s="410"/>
      <c r="AC557" s="410"/>
      <c r="AD557" s="410"/>
      <c r="AE557" s="410"/>
      <c r="AF557" s="415"/>
      <c r="AG557" s="415"/>
      <c r="AH557" s="415"/>
      <c r="AI557" s="415"/>
      <c r="AJ557" s="415"/>
      <c r="AK557" s="415"/>
      <c r="AL557" s="415"/>
      <c r="AM557" s="296">
        <f>SUM(Y557:AL557)</f>
        <v>0</v>
      </c>
    </row>
    <row r="558" spans="1:39" outlineLevel="1">
      <c r="A558" s="530"/>
      <c r="B558" s="431" t="s">
        <v>308</v>
      </c>
      <c r="C558" s="291" t="s">
        <v>163</v>
      </c>
      <c r="D558" s="295"/>
      <c r="E558" s="295"/>
      <c r="F558" s="295"/>
      <c r="G558" s="295"/>
      <c r="H558" s="295"/>
      <c r="I558" s="295"/>
      <c r="J558" s="295"/>
      <c r="K558" s="295"/>
      <c r="L558" s="295"/>
      <c r="M558" s="295"/>
      <c r="N558" s="295">
        <f>N557</f>
        <v>12</v>
      </c>
      <c r="O558" s="295"/>
      <c r="P558" s="295"/>
      <c r="Q558" s="295"/>
      <c r="R558" s="295"/>
      <c r="S558" s="295"/>
      <c r="T558" s="295"/>
      <c r="U558" s="295"/>
      <c r="V558" s="295"/>
      <c r="W558" s="295"/>
      <c r="X558" s="295"/>
      <c r="Y558" s="411">
        <f>Y557</f>
        <v>0</v>
      </c>
      <c r="Z558" s="411">
        <f t="shared" ref="Z558" si="1583">Z557</f>
        <v>0</v>
      </c>
      <c r="AA558" s="411">
        <f t="shared" ref="AA558" si="1584">AA557</f>
        <v>0</v>
      </c>
      <c r="AB558" s="411">
        <f t="shared" ref="AB558" si="1585">AB557</f>
        <v>0</v>
      </c>
      <c r="AC558" s="411">
        <f t="shared" ref="AC558" si="1586">AC557</f>
        <v>0</v>
      </c>
      <c r="AD558" s="411">
        <f t="shared" ref="AD558" si="1587">AD557</f>
        <v>0</v>
      </c>
      <c r="AE558" s="411">
        <f t="shared" ref="AE558" si="1588">AE557</f>
        <v>0</v>
      </c>
      <c r="AF558" s="411">
        <f t="shared" ref="AF558" si="1589">AF557</f>
        <v>0</v>
      </c>
      <c r="AG558" s="411">
        <f t="shared" ref="AG558" si="1590">AG557</f>
        <v>0</v>
      </c>
      <c r="AH558" s="411">
        <f t="shared" ref="AH558" si="1591">AH557</f>
        <v>0</v>
      </c>
      <c r="AI558" s="411">
        <f t="shared" ref="AI558" si="1592">AI557</f>
        <v>0</v>
      </c>
      <c r="AJ558" s="411">
        <f t="shared" ref="AJ558" si="1593">AJ557</f>
        <v>0</v>
      </c>
      <c r="AK558" s="411">
        <f t="shared" ref="AK558" si="1594">AK557</f>
        <v>0</v>
      </c>
      <c r="AL558" s="411">
        <f t="shared" ref="AL558" si="1595">AL557</f>
        <v>0</v>
      </c>
      <c r="AM558" s="306"/>
    </row>
    <row r="559" spans="1:39" outlineLevel="1">
      <c r="A559" s="530"/>
      <c r="B559" s="428"/>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12"/>
      <c r="Z559" s="425"/>
      <c r="AA559" s="425"/>
      <c r="AB559" s="425"/>
      <c r="AC559" s="425"/>
      <c r="AD559" s="425"/>
      <c r="AE559" s="425"/>
      <c r="AF559" s="425"/>
      <c r="AG559" s="425"/>
      <c r="AH559" s="425"/>
      <c r="AI559" s="425"/>
      <c r="AJ559" s="425"/>
      <c r="AK559" s="425"/>
      <c r="AL559" s="425"/>
      <c r="AM559" s="306"/>
    </row>
    <row r="560" spans="1:39" ht="30" outlineLevel="1">
      <c r="A560" s="530">
        <v>46</v>
      </c>
      <c r="B560" s="428" t="s">
        <v>138</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6"/>
      <c r="Z560" s="410"/>
      <c r="AA560" s="410"/>
      <c r="AB560" s="410"/>
      <c r="AC560" s="410"/>
      <c r="AD560" s="410"/>
      <c r="AE560" s="410"/>
      <c r="AF560" s="415"/>
      <c r="AG560" s="415"/>
      <c r="AH560" s="415"/>
      <c r="AI560" s="415"/>
      <c r="AJ560" s="415"/>
      <c r="AK560" s="415"/>
      <c r="AL560" s="415"/>
      <c r="AM560" s="296">
        <f>SUM(Y560:AL560)</f>
        <v>0</v>
      </c>
    </row>
    <row r="561" spans="1:39" outlineLevel="1">
      <c r="A561" s="530"/>
      <c r="B561" s="431"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1">
        <f>Y560</f>
        <v>0</v>
      </c>
      <c r="Z561" s="411">
        <f t="shared" ref="Z561" si="1596">Z560</f>
        <v>0</v>
      </c>
      <c r="AA561" s="411">
        <f t="shared" ref="AA561" si="1597">AA560</f>
        <v>0</v>
      </c>
      <c r="AB561" s="411">
        <f t="shared" ref="AB561" si="1598">AB560</f>
        <v>0</v>
      </c>
      <c r="AC561" s="411">
        <f t="shared" ref="AC561" si="1599">AC560</f>
        <v>0</v>
      </c>
      <c r="AD561" s="411">
        <f t="shared" ref="AD561" si="1600">AD560</f>
        <v>0</v>
      </c>
      <c r="AE561" s="411">
        <f t="shared" ref="AE561" si="1601">AE560</f>
        <v>0</v>
      </c>
      <c r="AF561" s="411">
        <f t="shared" ref="AF561" si="1602">AF560</f>
        <v>0</v>
      </c>
      <c r="AG561" s="411">
        <f t="shared" ref="AG561" si="1603">AG560</f>
        <v>0</v>
      </c>
      <c r="AH561" s="411">
        <f t="shared" ref="AH561" si="1604">AH560</f>
        <v>0</v>
      </c>
      <c r="AI561" s="411">
        <f t="shared" ref="AI561" si="1605">AI560</f>
        <v>0</v>
      </c>
      <c r="AJ561" s="411">
        <f t="shared" ref="AJ561" si="1606">AJ560</f>
        <v>0</v>
      </c>
      <c r="AK561" s="411">
        <f t="shared" ref="AK561" si="1607">AK560</f>
        <v>0</v>
      </c>
      <c r="AL561" s="411">
        <f t="shared" ref="AL561" si="1608">AL560</f>
        <v>0</v>
      </c>
      <c r="AM561" s="306"/>
    </row>
    <row r="562" spans="1:39" outlineLevel="1">
      <c r="A562" s="530"/>
      <c r="B562" s="428"/>
      <c r="C562" s="291"/>
      <c r="D562" s="291"/>
      <c r="E562" s="291"/>
      <c r="F562" s="291"/>
      <c r="G562" s="291"/>
      <c r="H562" s="291"/>
      <c r="I562" s="291"/>
      <c r="J562" s="291"/>
      <c r="K562" s="291"/>
      <c r="L562" s="291"/>
      <c r="M562" s="291"/>
      <c r="N562" s="291"/>
      <c r="O562" s="291"/>
      <c r="P562" s="291"/>
      <c r="Q562" s="291"/>
      <c r="R562" s="291"/>
      <c r="S562" s="291"/>
      <c r="T562" s="291"/>
      <c r="U562" s="291"/>
      <c r="V562" s="291"/>
      <c r="W562" s="291"/>
      <c r="X562" s="291"/>
      <c r="Y562" s="412"/>
      <c r="Z562" s="425"/>
      <c r="AA562" s="425"/>
      <c r="AB562" s="425"/>
      <c r="AC562" s="425"/>
      <c r="AD562" s="425"/>
      <c r="AE562" s="425"/>
      <c r="AF562" s="425"/>
      <c r="AG562" s="425"/>
      <c r="AH562" s="425"/>
      <c r="AI562" s="425"/>
      <c r="AJ562" s="425"/>
      <c r="AK562" s="425"/>
      <c r="AL562" s="425"/>
      <c r="AM562" s="306"/>
    </row>
    <row r="563" spans="1:39" ht="30" outlineLevel="1">
      <c r="A563" s="530">
        <v>47</v>
      </c>
      <c r="B563" s="428" t="s">
        <v>139</v>
      </c>
      <c r="C563" s="291" t="s">
        <v>25</v>
      </c>
      <c r="D563" s="295"/>
      <c r="E563" s="295"/>
      <c r="F563" s="295"/>
      <c r="G563" s="295"/>
      <c r="H563" s="295"/>
      <c r="I563" s="295"/>
      <c r="J563" s="295"/>
      <c r="K563" s="295"/>
      <c r="L563" s="295"/>
      <c r="M563" s="295"/>
      <c r="N563" s="295">
        <v>12</v>
      </c>
      <c r="O563" s="295"/>
      <c r="P563" s="295"/>
      <c r="Q563" s="295"/>
      <c r="R563" s="295"/>
      <c r="S563" s="295"/>
      <c r="T563" s="295"/>
      <c r="U563" s="295"/>
      <c r="V563" s="295"/>
      <c r="W563" s="295"/>
      <c r="X563" s="295"/>
      <c r="Y563" s="426"/>
      <c r="Z563" s="410"/>
      <c r="AA563" s="410"/>
      <c r="AB563" s="410"/>
      <c r="AC563" s="410"/>
      <c r="AD563" s="410"/>
      <c r="AE563" s="410"/>
      <c r="AF563" s="415"/>
      <c r="AG563" s="415"/>
      <c r="AH563" s="415"/>
      <c r="AI563" s="415"/>
      <c r="AJ563" s="415"/>
      <c r="AK563" s="415"/>
      <c r="AL563" s="415"/>
      <c r="AM563" s="296">
        <f>SUM(Y563:AL563)</f>
        <v>0</v>
      </c>
    </row>
    <row r="564" spans="1:39" outlineLevel="1">
      <c r="A564" s="530"/>
      <c r="B564" s="431" t="s">
        <v>308</v>
      </c>
      <c r="C564" s="291" t="s">
        <v>163</v>
      </c>
      <c r="D564" s="295"/>
      <c r="E564" s="295"/>
      <c r="F564" s="295"/>
      <c r="G564" s="295"/>
      <c r="H564" s="295"/>
      <c r="I564" s="295"/>
      <c r="J564" s="295"/>
      <c r="K564" s="295"/>
      <c r="L564" s="295"/>
      <c r="M564" s="295"/>
      <c r="N564" s="295">
        <f>N563</f>
        <v>12</v>
      </c>
      <c r="O564" s="295"/>
      <c r="P564" s="295"/>
      <c r="Q564" s="295"/>
      <c r="R564" s="295"/>
      <c r="S564" s="295"/>
      <c r="T564" s="295"/>
      <c r="U564" s="295"/>
      <c r="V564" s="295"/>
      <c r="W564" s="295"/>
      <c r="X564" s="295"/>
      <c r="Y564" s="411">
        <f>Y563</f>
        <v>0</v>
      </c>
      <c r="Z564" s="411">
        <f t="shared" ref="Z564" si="1609">Z563</f>
        <v>0</v>
      </c>
      <c r="AA564" s="411">
        <f t="shared" ref="AA564" si="1610">AA563</f>
        <v>0</v>
      </c>
      <c r="AB564" s="411">
        <f t="shared" ref="AB564" si="1611">AB563</f>
        <v>0</v>
      </c>
      <c r="AC564" s="411">
        <f t="shared" ref="AC564" si="1612">AC563</f>
        <v>0</v>
      </c>
      <c r="AD564" s="411">
        <f t="shared" ref="AD564" si="1613">AD563</f>
        <v>0</v>
      </c>
      <c r="AE564" s="411">
        <f t="shared" ref="AE564" si="1614">AE563</f>
        <v>0</v>
      </c>
      <c r="AF564" s="411">
        <f t="shared" ref="AF564" si="1615">AF563</f>
        <v>0</v>
      </c>
      <c r="AG564" s="411">
        <f t="shared" ref="AG564" si="1616">AG563</f>
        <v>0</v>
      </c>
      <c r="AH564" s="411">
        <f t="shared" ref="AH564" si="1617">AH563</f>
        <v>0</v>
      </c>
      <c r="AI564" s="411">
        <f t="shared" ref="AI564" si="1618">AI563</f>
        <v>0</v>
      </c>
      <c r="AJ564" s="411">
        <f t="shared" ref="AJ564" si="1619">AJ563</f>
        <v>0</v>
      </c>
      <c r="AK564" s="411">
        <f t="shared" ref="AK564" si="1620">AK563</f>
        <v>0</v>
      </c>
      <c r="AL564" s="411">
        <f t="shared" ref="AL564" si="1621">AL563</f>
        <v>0</v>
      </c>
      <c r="AM564" s="306"/>
    </row>
    <row r="565" spans="1:39" outlineLevel="1">
      <c r="A565" s="530"/>
      <c r="B565" s="428"/>
      <c r="C565" s="291"/>
      <c r="D565" s="291"/>
      <c r="E565" s="291"/>
      <c r="F565" s="291"/>
      <c r="G565" s="291"/>
      <c r="H565" s="291"/>
      <c r="I565" s="291"/>
      <c r="J565" s="291"/>
      <c r="K565" s="291"/>
      <c r="L565" s="291"/>
      <c r="M565" s="291"/>
      <c r="N565" s="291"/>
      <c r="O565" s="291"/>
      <c r="P565" s="291"/>
      <c r="Q565" s="291"/>
      <c r="R565" s="291"/>
      <c r="S565" s="291"/>
      <c r="T565" s="291"/>
      <c r="U565" s="291"/>
      <c r="V565" s="291"/>
      <c r="W565" s="291"/>
      <c r="X565" s="291"/>
      <c r="Y565" s="412"/>
      <c r="Z565" s="425"/>
      <c r="AA565" s="425"/>
      <c r="AB565" s="425"/>
      <c r="AC565" s="425"/>
      <c r="AD565" s="425"/>
      <c r="AE565" s="425"/>
      <c r="AF565" s="425"/>
      <c r="AG565" s="425"/>
      <c r="AH565" s="425"/>
      <c r="AI565" s="425"/>
      <c r="AJ565" s="425"/>
      <c r="AK565" s="425"/>
      <c r="AL565" s="425"/>
      <c r="AM565" s="306"/>
    </row>
    <row r="566" spans="1:39" ht="45" outlineLevel="1">
      <c r="A566" s="530">
        <v>48</v>
      </c>
      <c r="B566" s="428" t="s">
        <v>140</v>
      </c>
      <c r="C566" s="291" t="s">
        <v>25</v>
      </c>
      <c r="D566" s="295"/>
      <c r="E566" s="295"/>
      <c r="F566" s="295"/>
      <c r="G566" s="295"/>
      <c r="H566" s="295"/>
      <c r="I566" s="295"/>
      <c r="J566" s="295"/>
      <c r="K566" s="295"/>
      <c r="L566" s="295"/>
      <c r="M566" s="295"/>
      <c r="N566" s="295">
        <v>12</v>
      </c>
      <c r="O566" s="295"/>
      <c r="P566" s="295"/>
      <c r="Q566" s="295"/>
      <c r="R566" s="295"/>
      <c r="S566" s="295"/>
      <c r="T566" s="295"/>
      <c r="U566" s="295"/>
      <c r="V566" s="295"/>
      <c r="W566" s="295"/>
      <c r="X566" s="295"/>
      <c r="Y566" s="426"/>
      <c r="Z566" s="410"/>
      <c r="AA566" s="410"/>
      <c r="AB566" s="410"/>
      <c r="AC566" s="410"/>
      <c r="AD566" s="410"/>
      <c r="AE566" s="410"/>
      <c r="AF566" s="415"/>
      <c r="AG566" s="415"/>
      <c r="AH566" s="415"/>
      <c r="AI566" s="415"/>
      <c r="AJ566" s="415"/>
      <c r="AK566" s="415"/>
      <c r="AL566" s="415"/>
      <c r="AM566" s="296">
        <f>SUM(Y566:AL566)</f>
        <v>0</v>
      </c>
    </row>
    <row r="567" spans="1:39" outlineLevel="1">
      <c r="A567" s="530"/>
      <c r="B567" s="431" t="s">
        <v>308</v>
      </c>
      <c r="C567" s="291" t="s">
        <v>163</v>
      </c>
      <c r="D567" s="295"/>
      <c r="E567" s="295"/>
      <c r="F567" s="295"/>
      <c r="G567" s="295"/>
      <c r="H567" s="295"/>
      <c r="I567" s="295"/>
      <c r="J567" s="295"/>
      <c r="K567" s="295"/>
      <c r="L567" s="295"/>
      <c r="M567" s="295"/>
      <c r="N567" s="295">
        <f>N566</f>
        <v>12</v>
      </c>
      <c r="O567" s="295"/>
      <c r="P567" s="295"/>
      <c r="Q567" s="295"/>
      <c r="R567" s="295"/>
      <c r="S567" s="295"/>
      <c r="T567" s="295"/>
      <c r="U567" s="295"/>
      <c r="V567" s="295"/>
      <c r="W567" s="295"/>
      <c r="X567" s="295"/>
      <c r="Y567" s="411">
        <f>Y566</f>
        <v>0</v>
      </c>
      <c r="Z567" s="411">
        <f t="shared" ref="Z567" si="1622">Z566</f>
        <v>0</v>
      </c>
      <c r="AA567" s="411">
        <f t="shared" ref="AA567" si="1623">AA566</f>
        <v>0</v>
      </c>
      <c r="AB567" s="411">
        <f t="shared" ref="AB567" si="1624">AB566</f>
        <v>0</v>
      </c>
      <c r="AC567" s="411">
        <f t="shared" ref="AC567" si="1625">AC566</f>
        <v>0</v>
      </c>
      <c r="AD567" s="411">
        <f t="shared" ref="AD567" si="1626">AD566</f>
        <v>0</v>
      </c>
      <c r="AE567" s="411">
        <f t="shared" ref="AE567" si="1627">AE566</f>
        <v>0</v>
      </c>
      <c r="AF567" s="411">
        <f t="shared" ref="AF567" si="1628">AF566</f>
        <v>0</v>
      </c>
      <c r="AG567" s="411">
        <f t="shared" ref="AG567" si="1629">AG566</f>
        <v>0</v>
      </c>
      <c r="AH567" s="411">
        <f t="shared" ref="AH567" si="1630">AH566</f>
        <v>0</v>
      </c>
      <c r="AI567" s="411">
        <f t="shared" ref="AI567" si="1631">AI566</f>
        <v>0</v>
      </c>
      <c r="AJ567" s="411">
        <f t="shared" ref="AJ567" si="1632">AJ566</f>
        <v>0</v>
      </c>
      <c r="AK567" s="411">
        <f t="shared" ref="AK567" si="1633">AK566</f>
        <v>0</v>
      </c>
      <c r="AL567" s="411">
        <f t="shared" ref="AL567" si="1634">AL566</f>
        <v>0</v>
      </c>
      <c r="AM567" s="306"/>
    </row>
    <row r="568" spans="1:39" outlineLevel="1">
      <c r="A568" s="530"/>
      <c r="B568" s="428"/>
      <c r="C568" s="291"/>
      <c r="D568" s="291"/>
      <c r="E568" s="291"/>
      <c r="F568" s="291"/>
      <c r="G568" s="291"/>
      <c r="H568" s="291"/>
      <c r="I568" s="291"/>
      <c r="J568" s="291"/>
      <c r="K568" s="291"/>
      <c r="L568" s="291"/>
      <c r="M568" s="291"/>
      <c r="N568" s="291"/>
      <c r="O568" s="291"/>
      <c r="P568" s="291"/>
      <c r="Q568" s="291"/>
      <c r="R568" s="291"/>
      <c r="S568" s="291"/>
      <c r="T568" s="291"/>
      <c r="U568" s="291"/>
      <c r="V568" s="291"/>
      <c r="W568" s="291"/>
      <c r="X568" s="291"/>
      <c r="Y568" s="412"/>
      <c r="Z568" s="425"/>
      <c r="AA568" s="425"/>
      <c r="AB568" s="425"/>
      <c r="AC568" s="425"/>
      <c r="AD568" s="425"/>
      <c r="AE568" s="425"/>
      <c r="AF568" s="425"/>
      <c r="AG568" s="425"/>
      <c r="AH568" s="425"/>
      <c r="AI568" s="425"/>
      <c r="AJ568" s="425"/>
      <c r="AK568" s="425"/>
      <c r="AL568" s="425"/>
      <c r="AM568" s="306"/>
    </row>
    <row r="569" spans="1:39" ht="30" outlineLevel="1">
      <c r="A569" s="530">
        <v>49</v>
      </c>
      <c r="B569" s="428" t="s">
        <v>141</v>
      </c>
      <c r="C569" s="291" t="s">
        <v>25</v>
      </c>
      <c r="D569" s="295"/>
      <c r="E569" s="295"/>
      <c r="F569" s="295"/>
      <c r="G569" s="295"/>
      <c r="H569" s="295"/>
      <c r="I569" s="295"/>
      <c r="J569" s="295"/>
      <c r="K569" s="295"/>
      <c r="L569" s="295"/>
      <c r="M569" s="295"/>
      <c r="N569" s="295">
        <v>12</v>
      </c>
      <c r="O569" s="295"/>
      <c r="P569" s="295"/>
      <c r="Q569" s="295"/>
      <c r="R569" s="295"/>
      <c r="S569" s="295"/>
      <c r="T569" s="295"/>
      <c r="U569" s="295"/>
      <c r="V569" s="295"/>
      <c r="W569" s="295"/>
      <c r="X569" s="295"/>
      <c r="Y569" s="426"/>
      <c r="Z569" s="410"/>
      <c r="AA569" s="410"/>
      <c r="AB569" s="410"/>
      <c r="AC569" s="410"/>
      <c r="AD569" s="410"/>
      <c r="AE569" s="410"/>
      <c r="AF569" s="415"/>
      <c r="AG569" s="415"/>
      <c r="AH569" s="415"/>
      <c r="AI569" s="415"/>
      <c r="AJ569" s="415"/>
      <c r="AK569" s="415"/>
      <c r="AL569" s="415"/>
      <c r="AM569" s="296">
        <f>SUM(Y569:AL569)</f>
        <v>0</v>
      </c>
    </row>
    <row r="570" spans="1:39" outlineLevel="1">
      <c r="A570" s="530"/>
      <c r="B570" s="431" t="s">
        <v>308</v>
      </c>
      <c r="C570" s="291" t="s">
        <v>163</v>
      </c>
      <c r="D570" s="295"/>
      <c r="E570" s="295"/>
      <c r="F570" s="295"/>
      <c r="G570" s="295"/>
      <c r="H570" s="295"/>
      <c r="I570" s="295"/>
      <c r="J570" s="295"/>
      <c r="K570" s="295"/>
      <c r="L570" s="295"/>
      <c r="M570" s="295"/>
      <c r="N570" s="295">
        <f>N569</f>
        <v>12</v>
      </c>
      <c r="O570" s="295"/>
      <c r="P570" s="295"/>
      <c r="Q570" s="295"/>
      <c r="R570" s="295"/>
      <c r="S570" s="295"/>
      <c r="T570" s="295"/>
      <c r="U570" s="295"/>
      <c r="V570" s="295"/>
      <c r="W570" s="295"/>
      <c r="X570" s="295"/>
      <c r="Y570" s="411">
        <f>Y569</f>
        <v>0</v>
      </c>
      <c r="Z570" s="411">
        <f t="shared" ref="Z570" si="1635">Z569</f>
        <v>0</v>
      </c>
      <c r="AA570" s="411">
        <f t="shared" ref="AA570" si="1636">AA569</f>
        <v>0</v>
      </c>
      <c r="AB570" s="411">
        <f t="shared" ref="AB570" si="1637">AB569</f>
        <v>0</v>
      </c>
      <c r="AC570" s="411">
        <f t="shared" ref="AC570" si="1638">AC569</f>
        <v>0</v>
      </c>
      <c r="AD570" s="411">
        <f t="shared" ref="AD570" si="1639">AD569</f>
        <v>0</v>
      </c>
      <c r="AE570" s="411">
        <f t="shared" ref="AE570" si="1640">AE569</f>
        <v>0</v>
      </c>
      <c r="AF570" s="411">
        <f t="shared" ref="AF570" si="1641">AF569</f>
        <v>0</v>
      </c>
      <c r="AG570" s="411">
        <f t="shared" ref="AG570" si="1642">AG569</f>
        <v>0</v>
      </c>
      <c r="AH570" s="411">
        <f t="shared" ref="AH570" si="1643">AH569</f>
        <v>0</v>
      </c>
      <c r="AI570" s="411">
        <f t="shared" ref="AI570" si="1644">AI569</f>
        <v>0</v>
      </c>
      <c r="AJ570" s="411">
        <f t="shared" ref="AJ570" si="1645">AJ569</f>
        <v>0</v>
      </c>
      <c r="AK570" s="411">
        <f t="shared" ref="AK570" si="1646">AK569</f>
        <v>0</v>
      </c>
      <c r="AL570" s="411">
        <f t="shared" ref="AL570" si="1647">AL569</f>
        <v>0</v>
      </c>
      <c r="AM570" s="306"/>
    </row>
    <row r="571" spans="1:39" outlineLevel="1">
      <c r="A571" s="530"/>
      <c r="B571" s="431"/>
      <c r="C571" s="305"/>
      <c r="D571" s="291"/>
      <c r="E571" s="291"/>
      <c r="F571" s="291"/>
      <c r="G571" s="291"/>
      <c r="H571" s="291"/>
      <c r="I571" s="291"/>
      <c r="J571" s="291"/>
      <c r="K571" s="291"/>
      <c r="L571" s="291"/>
      <c r="M571" s="291"/>
      <c r="N571" s="291"/>
      <c r="O571" s="291"/>
      <c r="P571" s="291"/>
      <c r="Q571" s="291"/>
      <c r="R571" s="291"/>
      <c r="S571" s="291"/>
      <c r="T571" s="291"/>
      <c r="U571" s="291"/>
      <c r="V571" s="291"/>
      <c r="W571" s="291"/>
      <c r="X571" s="291"/>
      <c r="Y571" s="301"/>
      <c r="Z571" s="301"/>
      <c r="AA571" s="301"/>
      <c r="AB571" s="301"/>
      <c r="AC571" s="301"/>
      <c r="AD571" s="301"/>
      <c r="AE571" s="301"/>
      <c r="AF571" s="301"/>
      <c r="AG571" s="301"/>
      <c r="AH571" s="301"/>
      <c r="AI571" s="301"/>
      <c r="AJ571" s="301"/>
      <c r="AK571" s="301"/>
      <c r="AL571" s="301"/>
      <c r="AM571" s="306"/>
    </row>
    <row r="572" spans="1:39" ht="15.75">
      <c r="B572" s="327" t="s">
        <v>292</v>
      </c>
      <c r="C572" s="329"/>
      <c r="D572" s="329">
        <f>SUM(D408:D570)</f>
        <v>29751702.082231358</v>
      </c>
      <c r="E572" s="329"/>
      <c r="F572" s="329"/>
      <c r="G572" s="329"/>
      <c r="H572" s="329"/>
      <c r="I572" s="329"/>
      <c r="J572" s="329"/>
      <c r="K572" s="329"/>
      <c r="L572" s="329"/>
      <c r="M572" s="329"/>
      <c r="N572" s="329"/>
      <c r="O572" s="329">
        <f>SUM(O408:O570)</f>
        <v>3701.2483007660685</v>
      </c>
      <c r="P572" s="329"/>
      <c r="Q572" s="329"/>
      <c r="R572" s="329"/>
      <c r="S572" s="329"/>
      <c r="T572" s="329"/>
      <c r="U572" s="329"/>
      <c r="V572" s="329"/>
      <c r="W572" s="329"/>
      <c r="X572" s="329"/>
      <c r="Y572" s="329">
        <f>IF(Y406="kWh",SUMPRODUCT(D408:D570,Y408:Y570))</f>
        <v>20310903.912568029</v>
      </c>
      <c r="Z572" s="329">
        <f>IF(Z406="kWh",SUMPRODUCT(D408:D570,Z408:Z570))</f>
        <v>1945524.4291982097</v>
      </c>
      <c r="AA572" s="329">
        <f>IF(AA406="kw",SUMPRODUCT(N408:N570,O408:O570,AA408:AA570),SUMPRODUCT(D408:D570,AA408:AA570))</f>
        <v>16751.548349477154</v>
      </c>
      <c r="AB572" s="329">
        <f>IF(AB406="kw",SUMPRODUCT(N408:N570,O408:O570,AB408:AB570),SUMPRODUCT(D408:D570,AB408:AB570))</f>
        <v>0</v>
      </c>
      <c r="AC572" s="795">
        <f>'8.  Streetlighting'!G39</f>
        <v>553.42351475778003</v>
      </c>
      <c r="AD572" s="329">
        <f>IF(AD406="kw",SUMPRODUCT(N408:N570,O408:O570,AD408:AD570),SUMPRODUCT(D408:D570,AD408:AD570))</f>
        <v>0</v>
      </c>
      <c r="AE572" s="329">
        <f>IF(AE406="kw",SUMPRODUCT(N408:N570,O408:O570,AE408:AE570),SUMPRODUCT(D408:D570,AE408:AE570))</f>
        <v>0</v>
      </c>
      <c r="AF572" s="329">
        <f>IF(AF406="kw",SUMPRODUCT(N408:N570,O408:O570,AF408:AF570),SUMPRODUCT(D408:D570,AF408:AF570))</f>
        <v>0</v>
      </c>
      <c r="AG572" s="329">
        <f>IF(AG406="kw",SUMPRODUCT(N408:N570,O408:O570,AG408:AG570),SUMPRODUCT(D408:D570,AG408:AG570))</f>
        <v>0</v>
      </c>
      <c r="AH572" s="329">
        <f>IF(AH406="kw",SUMPRODUCT(N408:N570,O408:O570,AH408:AH570),SUMPRODUCT(D408:D570,AH408:AH570))</f>
        <v>0</v>
      </c>
      <c r="AI572" s="329">
        <f>IF(AI406="kw",SUMPRODUCT(N408:N570,O408:O570,AI408:AI570),SUMPRODUCT(D408:D570,AI408:AI570))</f>
        <v>0</v>
      </c>
      <c r="AJ572" s="329">
        <f>IF(AJ406="kw",SUMPRODUCT(N408:N570,O408:O570,AJ408:AJ570),SUMPRODUCT(D408:D570,AJ408:AJ570))</f>
        <v>0</v>
      </c>
      <c r="AK572" s="329">
        <f>IF(AK406="kw",SUMPRODUCT(N408:N570,O408:O570,AK408:AK570),SUMPRODUCT(D408:D570,AK408:AK570))</f>
        <v>0</v>
      </c>
      <c r="AL572" s="329">
        <f>IF(AL406="kw",SUMPRODUCT(N408:N570,O408:O570,AL408:AL570),SUMPRODUCT(D408:D570,AL408:AL570))</f>
        <v>0</v>
      </c>
      <c r="AM572" s="330"/>
    </row>
    <row r="573" spans="1:39" ht="15.75">
      <c r="B573" s="391" t="s">
        <v>293</v>
      </c>
      <c r="C573" s="392"/>
      <c r="D573" s="392"/>
      <c r="E573" s="392"/>
      <c r="F573" s="392"/>
      <c r="G573" s="392"/>
      <c r="H573" s="392"/>
      <c r="I573" s="392"/>
      <c r="J573" s="392"/>
      <c r="K573" s="392"/>
      <c r="L573" s="392"/>
      <c r="M573" s="392"/>
      <c r="N573" s="392"/>
      <c r="O573" s="392"/>
      <c r="P573" s="392"/>
      <c r="Q573" s="392"/>
      <c r="R573" s="392"/>
      <c r="S573" s="392"/>
      <c r="T573" s="392"/>
      <c r="U573" s="392"/>
      <c r="V573" s="392"/>
      <c r="W573" s="392"/>
      <c r="X573" s="392"/>
      <c r="Y573" s="392">
        <f>HLOOKUP(Y221,'2. LRAMVA Threshold'!$B$42:$Q$53,9,FALSE)</f>
        <v>6364469</v>
      </c>
      <c r="Z573" s="392">
        <f>HLOOKUP(Z221,'2. LRAMVA Threshold'!$B$42:$Q$53,9,FALSE)</f>
        <v>1997655</v>
      </c>
      <c r="AA573" s="392">
        <f>HLOOKUP(AA221,'2. LRAMVA Threshold'!$B$42:$Q$53,9,FALSE)</f>
        <v>11934</v>
      </c>
      <c r="AB573" s="392">
        <f>HLOOKUP(AB221,'2. LRAMVA Threshold'!$B$42:$Q$53,9,FALSE)</f>
        <v>36218</v>
      </c>
      <c r="AC573" s="392">
        <f>HLOOKUP(AC221,'2. LRAMVA Threshold'!$B$42:$Q$53,9,FALSE)</f>
        <v>149</v>
      </c>
      <c r="AD573" s="392">
        <f>HLOOKUP(AD221,'2. LRAMVA Threshold'!$B$42:$Q$53,9,FALSE)</f>
        <v>0</v>
      </c>
      <c r="AE573" s="392">
        <f>HLOOKUP(AE221,'2. LRAMVA Threshold'!$B$42:$Q$53,9,FALSE)</f>
        <v>0</v>
      </c>
      <c r="AF573" s="392">
        <f>HLOOKUP(AF221,'2. LRAMVA Threshold'!$B$42:$Q$53,9,FALSE)</f>
        <v>0</v>
      </c>
      <c r="AG573" s="392">
        <f>HLOOKUP(AG221,'2. LRAMVA Threshold'!$B$42:$Q$53,9,FALSE)</f>
        <v>0</v>
      </c>
      <c r="AH573" s="392">
        <f>HLOOKUP(AH221,'2. LRAMVA Threshold'!$B$42:$Q$53,9,FALSE)</f>
        <v>0</v>
      </c>
      <c r="AI573" s="392">
        <f>HLOOKUP(AI221,'2. LRAMVA Threshold'!$B$42:$Q$53,9,FALSE)</f>
        <v>0</v>
      </c>
      <c r="AJ573" s="392">
        <f>HLOOKUP(AJ221,'2. LRAMVA Threshold'!$B$42:$Q$53,9,FALSE)</f>
        <v>0</v>
      </c>
      <c r="AK573" s="392">
        <f>HLOOKUP(AK221,'2. LRAMVA Threshold'!$B$42:$Q$53,9,FALSE)</f>
        <v>0</v>
      </c>
      <c r="AL573" s="392">
        <f>HLOOKUP(AL221,'2. LRAMVA Threshold'!$B$42:$Q$53,9,FALSE)</f>
        <v>0</v>
      </c>
      <c r="AM573" s="393"/>
    </row>
    <row r="574" spans="1:39">
      <c r="B574" s="394"/>
      <c r="C574" s="432"/>
      <c r="D574" s="433"/>
      <c r="E574" s="433"/>
      <c r="F574" s="433"/>
      <c r="G574" s="433"/>
      <c r="H574" s="433"/>
      <c r="I574" s="433"/>
      <c r="J574" s="433"/>
      <c r="K574" s="433"/>
      <c r="L574" s="433"/>
      <c r="M574" s="433"/>
      <c r="N574" s="433"/>
      <c r="O574" s="434"/>
      <c r="P574" s="433"/>
      <c r="Q574" s="433"/>
      <c r="R574" s="433"/>
      <c r="S574" s="435"/>
      <c r="T574" s="435"/>
      <c r="U574" s="435"/>
      <c r="V574" s="435"/>
      <c r="W574" s="433"/>
      <c r="X574" s="433"/>
      <c r="Y574" s="436"/>
      <c r="Z574" s="436"/>
      <c r="AA574" s="436"/>
      <c r="AB574" s="436"/>
      <c r="AC574" s="436"/>
      <c r="AD574" s="436"/>
      <c r="AE574" s="436"/>
      <c r="AF574" s="399"/>
      <c r="AG574" s="399"/>
      <c r="AH574" s="399"/>
      <c r="AI574" s="399"/>
      <c r="AJ574" s="399"/>
      <c r="AK574" s="399"/>
      <c r="AL574" s="399"/>
      <c r="AM574" s="400"/>
    </row>
    <row r="575" spans="1:39">
      <c r="B575" s="324" t="s">
        <v>294</v>
      </c>
      <c r="C575" s="338"/>
      <c r="D575" s="338"/>
      <c r="E575" s="376"/>
      <c r="F575" s="376"/>
      <c r="G575" s="376"/>
      <c r="H575" s="376"/>
      <c r="I575" s="376"/>
      <c r="J575" s="376"/>
      <c r="K575" s="376"/>
      <c r="L575" s="376"/>
      <c r="M575" s="376"/>
      <c r="N575" s="376"/>
      <c r="O575" s="291"/>
      <c r="P575" s="340"/>
      <c r="Q575" s="340"/>
      <c r="R575" s="340"/>
      <c r="S575" s="339"/>
      <c r="T575" s="339"/>
      <c r="U575" s="339"/>
      <c r="V575" s="339"/>
      <c r="W575" s="340"/>
      <c r="X575" s="340"/>
      <c r="Y575" s="341">
        <f>HLOOKUP(Y$35,'3.  Distribution Rates'!$C$122:$P$133,9,FALSE)</f>
        <v>9.7999999999999997E-3</v>
      </c>
      <c r="Z575" s="341">
        <f>HLOOKUP(Z$35,'3.  Distribution Rates'!$C$122:$P$133,9,FALSE)</f>
        <v>1.38E-2</v>
      </c>
      <c r="AA575" s="341">
        <f>HLOOKUP(AA$35,'3.  Distribution Rates'!$C$122:$P$133,9,FALSE)</f>
        <v>2.9784999999999999</v>
      </c>
      <c r="AB575" s="341">
        <f>HLOOKUP(AB$35,'3.  Distribution Rates'!$C$122:$P$133,9,FALSE)</f>
        <v>1.61E-2</v>
      </c>
      <c r="AC575" s="341">
        <f>HLOOKUP(AC$35,'3.  Distribution Rates'!$C$122:$P$133,9,FALSE)</f>
        <v>4.4858000000000002</v>
      </c>
      <c r="AD575" s="341">
        <f>HLOOKUP(AD$35,'3.  Distribution Rates'!$C$122:$P$133,9,FALSE)</f>
        <v>0</v>
      </c>
      <c r="AE575" s="341">
        <f>HLOOKUP(AE$35,'3.  Distribution Rates'!$C$122:$P$133,9,FALSE)</f>
        <v>0</v>
      </c>
      <c r="AF575" s="341">
        <f>HLOOKUP(AF$35,'3.  Distribution Rates'!$C$122:$P$133,9,FALSE)</f>
        <v>0</v>
      </c>
      <c r="AG575" s="341">
        <f>HLOOKUP(AG$35,'3.  Distribution Rates'!$C$122:$P$133,9,FALSE)</f>
        <v>0</v>
      </c>
      <c r="AH575" s="341">
        <f>HLOOKUP(AH$35,'3.  Distribution Rates'!$C$122:$P$133,9,FALSE)</f>
        <v>0</v>
      </c>
      <c r="AI575" s="341">
        <f>HLOOKUP(AI$35,'3.  Distribution Rates'!$C$122:$P$133,9,FALSE)</f>
        <v>0</v>
      </c>
      <c r="AJ575" s="341">
        <f>HLOOKUP(AJ$35,'3.  Distribution Rates'!$C$122:$P$133,9,FALSE)</f>
        <v>0</v>
      </c>
      <c r="AK575" s="341">
        <f>HLOOKUP(AK$35,'3.  Distribution Rates'!$C$122:$P$133,9,FALSE)</f>
        <v>0</v>
      </c>
      <c r="AL575" s="341">
        <f>HLOOKUP(AL$35,'3.  Distribution Rates'!$C$122:$P$133,9,FALSE)</f>
        <v>0</v>
      </c>
      <c r="AM575" s="441"/>
    </row>
    <row r="576" spans="1:39">
      <c r="B576" s="324" t="s">
        <v>295</v>
      </c>
      <c r="C576" s="345"/>
      <c r="D576" s="309"/>
      <c r="E576" s="279"/>
      <c r="F576" s="279"/>
      <c r="G576" s="279"/>
      <c r="H576" s="279"/>
      <c r="I576" s="279"/>
      <c r="J576" s="279"/>
      <c r="K576" s="279"/>
      <c r="L576" s="279"/>
      <c r="M576" s="279"/>
      <c r="N576" s="279"/>
      <c r="O576" s="291"/>
      <c r="P576" s="279"/>
      <c r="Q576" s="279"/>
      <c r="R576" s="279"/>
      <c r="S576" s="309"/>
      <c r="T576" s="309"/>
      <c r="U576" s="309"/>
      <c r="V576" s="309"/>
      <c r="W576" s="279"/>
      <c r="X576" s="279"/>
      <c r="Y576" s="378">
        <f>'4.  2011-2014 LRAM'!Y140*Y575</f>
        <v>0</v>
      </c>
      <c r="Z576" s="378">
        <f>'4.  2011-2014 LRAM'!Z140*Z575</f>
        <v>0</v>
      </c>
      <c r="AA576" s="378">
        <f>'4.  2011-2014 LRAM'!AA140*AA575</f>
        <v>0</v>
      </c>
      <c r="AB576" s="378">
        <f>'4.  2011-2014 LRAM'!AB140*AB575</f>
        <v>0</v>
      </c>
      <c r="AC576" s="378">
        <f>'4.  2011-2014 LRAM'!AC140*AC575</f>
        <v>0</v>
      </c>
      <c r="AD576" s="378">
        <f>'4.  2011-2014 LRAM'!AD140*AD575</f>
        <v>0</v>
      </c>
      <c r="AE576" s="378">
        <f>'4.  2011-2014 LRAM'!AE140*AE575</f>
        <v>0</v>
      </c>
      <c r="AF576" s="378">
        <f>'4.  2011-2014 LRAM'!AF140*AF575</f>
        <v>0</v>
      </c>
      <c r="AG576" s="378">
        <f>'4.  2011-2014 LRAM'!AG140*AG575</f>
        <v>0</v>
      </c>
      <c r="AH576" s="378">
        <f>'4.  2011-2014 LRAM'!AH140*AH575</f>
        <v>0</v>
      </c>
      <c r="AI576" s="378">
        <f>'4.  2011-2014 LRAM'!AI140*AI575</f>
        <v>0</v>
      </c>
      <c r="AJ576" s="378">
        <f>'4.  2011-2014 LRAM'!AJ140*AJ575</f>
        <v>0</v>
      </c>
      <c r="AK576" s="378">
        <f>'4.  2011-2014 LRAM'!AK140*AK575</f>
        <v>0</v>
      </c>
      <c r="AL576" s="378">
        <f>'4.  2011-2014 LRAM'!AL140*AL575</f>
        <v>0</v>
      </c>
      <c r="AM576" s="627">
        <f t="shared" ref="AM576:AM582" si="1648">SUM(Y576:AL576)</f>
        <v>0</v>
      </c>
    </row>
    <row r="577" spans="2:39">
      <c r="B577" s="324" t="s">
        <v>296</v>
      </c>
      <c r="C577" s="345"/>
      <c r="D577" s="309"/>
      <c r="E577" s="279"/>
      <c r="F577" s="279"/>
      <c r="G577" s="279"/>
      <c r="H577" s="279"/>
      <c r="I577" s="279"/>
      <c r="J577" s="279"/>
      <c r="K577" s="279"/>
      <c r="L577" s="279"/>
      <c r="M577" s="279"/>
      <c r="N577" s="279"/>
      <c r="O577" s="291"/>
      <c r="P577" s="279"/>
      <c r="Q577" s="279"/>
      <c r="R577" s="279"/>
      <c r="S577" s="309"/>
      <c r="T577" s="309"/>
      <c r="U577" s="309"/>
      <c r="V577" s="309"/>
      <c r="W577" s="279"/>
      <c r="X577" s="279"/>
      <c r="Y577" s="378">
        <f>'4.  2011-2014 LRAM'!Y269*Y575</f>
        <v>0</v>
      </c>
      <c r="Z577" s="378">
        <f>'4.  2011-2014 LRAM'!Z269*Z575</f>
        <v>0</v>
      </c>
      <c r="AA577" s="378">
        <f>'4.  2011-2014 LRAM'!AA269*AA575</f>
        <v>0</v>
      </c>
      <c r="AB577" s="378">
        <f>'4.  2011-2014 LRAM'!AB269*AB575</f>
        <v>0</v>
      </c>
      <c r="AC577" s="378">
        <f>'4.  2011-2014 LRAM'!AC269*AC575</f>
        <v>0</v>
      </c>
      <c r="AD577" s="378">
        <f>'4.  2011-2014 LRAM'!AD269*AD575</f>
        <v>0</v>
      </c>
      <c r="AE577" s="378">
        <f>'4.  2011-2014 LRAM'!AE269*AE575</f>
        <v>0</v>
      </c>
      <c r="AF577" s="378">
        <f>'4.  2011-2014 LRAM'!AF269*AF575</f>
        <v>0</v>
      </c>
      <c r="AG577" s="378">
        <f>'4.  2011-2014 LRAM'!AG269*AG575</f>
        <v>0</v>
      </c>
      <c r="AH577" s="378">
        <f>'4.  2011-2014 LRAM'!AH269*AH575</f>
        <v>0</v>
      </c>
      <c r="AI577" s="378">
        <f>'4.  2011-2014 LRAM'!AI269*AI575</f>
        <v>0</v>
      </c>
      <c r="AJ577" s="378">
        <f>'4.  2011-2014 LRAM'!AJ269*AJ575</f>
        <v>0</v>
      </c>
      <c r="AK577" s="378">
        <f>'4.  2011-2014 LRAM'!AK269*AK575</f>
        <v>0</v>
      </c>
      <c r="AL577" s="378">
        <f>'4.  2011-2014 LRAM'!AL269*AL575</f>
        <v>0</v>
      </c>
      <c r="AM577" s="627">
        <f t="shared" si="1648"/>
        <v>0</v>
      </c>
    </row>
    <row r="578" spans="2:39">
      <c r="B578" s="324" t="s">
        <v>297</v>
      </c>
      <c r="C578" s="345"/>
      <c r="D578" s="309"/>
      <c r="E578" s="279"/>
      <c r="F578" s="279"/>
      <c r="G578" s="279"/>
      <c r="H578" s="279"/>
      <c r="I578" s="279"/>
      <c r="J578" s="279"/>
      <c r="K578" s="279"/>
      <c r="L578" s="279"/>
      <c r="M578" s="279"/>
      <c r="N578" s="279"/>
      <c r="O578" s="291"/>
      <c r="P578" s="279"/>
      <c r="Q578" s="279"/>
      <c r="R578" s="279"/>
      <c r="S578" s="309"/>
      <c r="T578" s="309"/>
      <c r="U578" s="309"/>
      <c r="V578" s="309"/>
      <c r="W578" s="279"/>
      <c r="X578" s="279"/>
      <c r="Y578" s="378">
        <f>'4.  2011-2014 LRAM'!Y398*Y575</f>
        <v>13568.440988564043</v>
      </c>
      <c r="Z578" s="378">
        <f>'4.  2011-2014 LRAM'!Z398*Z575</f>
        <v>7873.2451757263707</v>
      </c>
      <c r="AA578" s="378">
        <f>'4.  2011-2014 LRAM'!AA398*AA575</f>
        <v>38880.218539973728</v>
      </c>
      <c r="AB578" s="378">
        <f>'4.  2011-2014 LRAM'!AB398*AB575</f>
        <v>0</v>
      </c>
      <c r="AC578" s="378">
        <f>'4.  2011-2014 LRAM'!AC398*AC575</f>
        <v>0</v>
      </c>
      <c r="AD578" s="378">
        <f>'4.  2011-2014 LRAM'!AD398*AD575</f>
        <v>0</v>
      </c>
      <c r="AE578" s="378">
        <f>'4.  2011-2014 LRAM'!AE398*AE575</f>
        <v>0</v>
      </c>
      <c r="AF578" s="378">
        <f>'4.  2011-2014 LRAM'!AF398*AF575</f>
        <v>0</v>
      </c>
      <c r="AG578" s="378">
        <f>'4.  2011-2014 LRAM'!AG398*AG575</f>
        <v>0</v>
      </c>
      <c r="AH578" s="378">
        <f>'4.  2011-2014 LRAM'!AH398*AH575</f>
        <v>0</v>
      </c>
      <c r="AI578" s="378">
        <f>'4.  2011-2014 LRAM'!AI398*AI575</f>
        <v>0</v>
      </c>
      <c r="AJ578" s="378">
        <f>'4.  2011-2014 LRAM'!AJ398*AJ575</f>
        <v>0</v>
      </c>
      <c r="AK578" s="378">
        <f>'4.  2011-2014 LRAM'!AK398*AK575</f>
        <v>0</v>
      </c>
      <c r="AL578" s="378">
        <f>'4.  2011-2014 LRAM'!AL398*AL575</f>
        <v>0</v>
      </c>
      <c r="AM578" s="627">
        <f t="shared" si="1648"/>
        <v>60321.904704264147</v>
      </c>
    </row>
    <row r="579" spans="2:39">
      <c r="B579" s="324" t="s">
        <v>298</v>
      </c>
      <c r="C579" s="345"/>
      <c r="D579" s="309"/>
      <c r="E579" s="279"/>
      <c r="F579" s="279"/>
      <c r="G579" s="279"/>
      <c r="H579" s="279"/>
      <c r="I579" s="279"/>
      <c r="J579" s="279"/>
      <c r="K579" s="279"/>
      <c r="L579" s="279"/>
      <c r="M579" s="279"/>
      <c r="N579" s="279"/>
      <c r="O579" s="291"/>
      <c r="P579" s="279"/>
      <c r="Q579" s="279"/>
      <c r="R579" s="279"/>
      <c r="S579" s="309"/>
      <c r="T579" s="309"/>
      <c r="U579" s="309"/>
      <c r="V579" s="309"/>
      <c r="W579" s="279"/>
      <c r="X579" s="279"/>
      <c r="Y579" s="378">
        <f>'4.  2011-2014 LRAM'!Y528*Y575</f>
        <v>30215.696752018677</v>
      </c>
      <c r="Z579" s="378">
        <f>'4.  2011-2014 LRAM'!Z528*Z575</f>
        <v>13595.394724187059</v>
      </c>
      <c r="AA579" s="378">
        <f>'4.  2011-2014 LRAM'!AA528*AA575</f>
        <v>23726.361043377448</v>
      </c>
      <c r="AB579" s="378">
        <f>'4.  2011-2014 LRAM'!AB528*AB575</f>
        <v>0</v>
      </c>
      <c r="AC579" s="378">
        <f>'4.  2011-2014 LRAM'!AC528*AC575</f>
        <v>0</v>
      </c>
      <c r="AD579" s="378">
        <f>'4.  2011-2014 LRAM'!AD528*AD575</f>
        <v>0</v>
      </c>
      <c r="AE579" s="378">
        <f>'4.  2011-2014 LRAM'!AE528*AE575</f>
        <v>0</v>
      </c>
      <c r="AF579" s="378">
        <f>'4.  2011-2014 LRAM'!AF528*AF575</f>
        <v>0</v>
      </c>
      <c r="AG579" s="378">
        <f>'4.  2011-2014 LRAM'!AG528*AG575</f>
        <v>0</v>
      </c>
      <c r="AH579" s="378">
        <f>'4.  2011-2014 LRAM'!AH528*AH575</f>
        <v>0</v>
      </c>
      <c r="AI579" s="378">
        <f>'4.  2011-2014 LRAM'!AI528*AI575</f>
        <v>0</v>
      </c>
      <c r="AJ579" s="378">
        <f>'4.  2011-2014 LRAM'!AJ528*AJ575</f>
        <v>0</v>
      </c>
      <c r="AK579" s="378">
        <f>'4.  2011-2014 LRAM'!AK528*AK575</f>
        <v>0</v>
      </c>
      <c r="AL579" s="378">
        <f>'4.  2011-2014 LRAM'!AL528*AL575</f>
        <v>0</v>
      </c>
      <c r="AM579" s="627">
        <f t="shared" si="1648"/>
        <v>67537.452519583181</v>
      </c>
    </row>
    <row r="580" spans="2:39">
      <c r="B580" s="324" t="s">
        <v>299</v>
      </c>
      <c r="C580" s="345"/>
      <c r="D580" s="309"/>
      <c r="E580" s="279"/>
      <c r="F580" s="279"/>
      <c r="G580" s="279"/>
      <c r="H580" s="279"/>
      <c r="I580" s="279"/>
      <c r="J580" s="279"/>
      <c r="K580" s="279"/>
      <c r="L580" s="279"/>
      <c r="M580" s="279"/>
      <c r="N580" s="279"/>
      <c r="O580" s="291"/>
      <c r="P580" s="279"/>
      <c r="Q580" s="279"/>
      <c r="R580" s="279"/>
      <c r="S580" s="309"/>
      <c r="T580" s="309"/>
      <c r="U580" s="309"/>
      <c r="V580" s="309"/>
      <c r="W580" s="279"/>
      <c r="X580" s="279"/>
      <c r="Y580" s="378">
        <f t="shared" ref="Y580:AL580" si="1649">Y212*Y575</f>
        <v>36529.276559999998</v>
      </c>
      <c r="Z580" s="378">
        <f t="shared" si="1649"/>
        <v>54217.722387609465</v>
      </c>
      <c r="AA580" s="378">
        <f t="shared" si="1649"/>
        <v>43292.885069117401</v>
      </c>
      <c r="AB580" s="378">
        <f t="shared" si="1649"/>
        <v>0</v>
      </c>
      <c r="AC580" s="378">
        <f t="shared" si="1649"/>
        <v>0</v>
      </c>
      <c r="AD580" s="378">
        <f t="shared" si="1649"/>
        <v>0</v>
      </c>
      <c r="AE580" s="378">
        <f t="shared" si="1649"/>
        <v>0</v>
      </c>
      <c r="AF580" s="378">
        <f t="shared" si="1649"/>
        <v>0</v>
      </c>
      <c r="AG580" s="378">
        <f t="shared" si="1649"/>
        <v>0</v>
      </c>
      <c r="AH580" s="378">
        <f t="shared" si="1649"/>
        <v>0</v>
      </c>
      <c r="AI580" s="378">
        <f t="shared" si="1649"/>
        <v>0</v>
      </c>
      <c r="AJ580" s="378">
        <f t="shared" si="1649"/>
        <v>0</v>
      </c>
      <c r="AK580" s="378">
        <f t="shared" si="1649"/>
        <v>0</v>
      </c>
      <c r="AL580" s="378">
        <f t="shared" si="1649"/>
        <v>0</v>
      </c>
      <c r="AM580" s="627">
        <f t="shared" si="1648"/>
        <v>134039.88401672686</v>
      </c>
    </row>
    <row r="581" spans="2:39">
      <c r="B581" s="324" t="s">
        <v>300</v>
      </c>
      <c r="C581" s="345"/>
      <c r="D581" s="309"/>
      <c r="E581" s="279"/>
      <c r="F581" s="279"/>
      <c r="G581" s="279"/>
      <c r="H581" s="279"/>
      <c r="I581" s="279"/>
      <c r="J581" s="279"/>
      <c r="K581" s="279"/>
      <c r="L581" s="279"/>
      <c r="M581" s="279"/>
      <c r="N581" s="279"/>
      <c r="O581" s="291"/>
      <c r="P581" s="279"/>
      <c r="Q581" s="279"/>
      <c r="R581" s="279"/>
      <c r="S581" s="309"/>
      <c r="T581" s="309"/>
      <c r="U581" s="309"/>
      <c r="V581" s="309"/>
      <c r="W581" s="279"/>
      <c r="X581" s="279"/>
      <c r="Y581" s="378">
        <f t="shared" ref="Y581:AL581" si="1650">Y396*Y575</f>
        <v>76230.24664454443</v>
      </c>
      <c r="Z581" s="378">
        <f t="shared" si="1650"/>
        <v>28285.462209556557</v>
      </c>
      <c r="AA581" s="378">
        <f t="shared" si="1650"/>
        <v>64020.373984072212</v>
      </c>
      <c r="AB581" s="378">
        <f t="shared" si="1650"/>
        <v>0</v>
      </c>
      <c r="AC581" s="378">
        <f t="shared" si="1650"/>
        <v>0</v>
      </c>
      <c r="AD581" s="378">
        <f t="shared" si="1650"/>
        <v>0</v>
      </c>
      <c r="AE581" s="378">
        <f t="shared" si="1650"/>
        <v>0</v>
      </c>
      <c r="AF581" s="378">
        <f t="shared" si="1650"/>
        <v>0</v>
      </c>
      <c r="AG581" s="378">
        <f t="shared" si="1650"/>
        <v>0</v>
      </c>
      <c r="AH581" s="378">
        <f t="shared" si="1650"/>
        <v>0</v>
      </c>
      <c r="AI581" s="378">
        <f t="shared" si="1650"/>
        <v>0</v>
      </c>
      <c r="AJ581" s="378">
        <f t="shared" si="1650"/>
        <v>0</v>
      </c>
      <c r="AK581" s="378">
        <f t="shared" si="1650"/>
        <v>0</v>
      </c>
      <c r="AL581" s="378">
        <f t="shared" si="1650"/>
        <v>0</v>
      </c>
      <c r="AM581" s="627">
        <f t="shared" si="1648"/>
        <v>168536.0828381732</v>
      </c>
    </row>
    <row r="582" spans="2:39">
      <c r="B582" s="324" t="s">
        <v>301</v>
      </c>
      <c r="C582" s="345"/>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378">
        <f>Y572*Y575</f>
        <v>199046.85834316668</v>
      </c>
      <c r="Z582" s="378">
        <f t="shared" ref="Z582:AL582" si="1651">Z572*Z575</f>
        <v>26848.237122935294</v>
      </c>
      <c r="AA582" s="378">
        <f t="shared" si="1651"/>
        <v>49894.486758917701</v>
      </c>
      <c r="AB582" s="378">
        <f t="shared" si="1651"/>
        <v>0</v>
      </c>
      <c r="AC582" s="378">
        <f t="shared" si="1651"/>
        <v>2482.5472025004497</v>
      </c>
      <c r="AD582" s="378">
        <f t="shared" si="1651"/>
        <v>0</v>
      </c>
      <c r="AE582" s="378">
        <f t="shared" si="1651"/>
        <v>0</v>
      </c>
      <c r="AF582" s="378">
        <f t="shared" si="1651"/>
        <v>0</v>
      </c>
      <c r="AG582" s="378">
        <f t="shared" si="1651"/>
        <v>0</v>
      </c>
      <c r="AH582" s="378">
        <f t="shared" si="1651"/>
        <v>0</v>
      </c>
      <c r="AI582" s="378">
        <f t="shared" si="1651"/>
        <v>0</v>
      </c>
      <c r="AJ582" s="378">
        <f t="shared" si="1651"/>
        <v>0</v>
      </c>
      <c r="AK582" s="378">
        <f t="shared" si="1651"/>
        <v>0</v>
      </c>
      <c r="AL582" s="378">
        <f t="shared" si="1651"/>
        <v>0</v>
      </c>
      <c r="AM582" s="627">
        <f t="shared" si="1648"/>
        <v>278272.12942752015</v>
      </c>
    </row>
    <row r="583" spans="2:39" ht="15.75">
      <c r="B583" s="349" t="s">
        <v>302</v>
      </c>
      <c r="C583" s="345"/>
      <c r="D583" s="336"/>
      <c r="E583" s="334"/>
      <c r="F583" s="334"/>
      <c r="G583" s="334"/>
      <c r="H583" s="334"/>
      <c r="I583" s="334"/>
      <c r="J583" s="334"/>
      <c r="K583" s="334"/>
      <c r="L583" s="334"/>
      <c r="M583" s="334"/>
      <c r="N583" s="334"/>
      <c r="O583" s="300"/>
      <c r="P583" s="334"/>
      <c r="Q583" s="334"/>
      <c r="R583" s="334"/>
      <c r="S583" s="336"/>
      <c r="T583" s="336"/>
      <c r="U583" s="336"/>
      <c r="V583" s="336"/>
      <c r="W583" s="334"/>
      <c r="X583" s="334"/>
      <c r="Y583" s="346">
        <f>SUM(Y576:Y582)</f>
        <v>355590.51928829378</v>
      </c>
      <c r="Z583" s="346">
        <f>SUM(Z576:Z582)</f>
        <v>130820.06162001475</v>
      </c>
      <c r="AA583" s="346">
        <f t="shared" ref="AA583:AE583" si="1652">SUM(AA576:AA582)</f>
        <v>219814.32539545849</v>
      </c>
      <c r="AB583" s="346">
        <f t="shared" si="1652"/>
        <v>0</v>
      </c>
      <c r="AC583" s="346">
        <f t="shared" si="1652"/>
        <v>2482.5472025004497</v>
      </c>
      <c r="AD583" s="346">
        <f>SUM(AD576:AD582)</f>
        <v>0</v>
      </c>
      <c r="AE583" s="346">
        <f t="shared" si="1652"/>
        <v>0</v>
      </c>
      <c r="AF583" s="346">
        <f>SUM(AF576:AF582)</f>
        <v>0</v>
      </c>
      <c r="AG583" s="346">
        <f>SUM(AG576:AG582)</f>
        <v>0</v>
      </c>
      <c r="AH583" s="346">
        <f t="shared" ref="AH583:AL583" si="1653">SUM(AH576:AH582)</f>
        <v>0</v>
      </c>
      <c r="AI583" s="346">
        <f t="shared" si="1653"/>
        <v>0</v>
      </c>
      <c r="AJ583" s="346">
        <f>SUM(AJ576:AJ582)</f>
        <v>0</v>
      </c>
      <c r="AK583" s="346">
        <f t="shared" si="1653"/>
        <v>0</v>
      </c>
      <c r="AL583" s="346">
        <f t="shared" si="1653"/>
        <v>0</v>
      </c>
      <c r="AM583" s="407">
        <f>SUM(AM576:AM582)</f>
        <v>708707.45350626763</v>
      </c>
    </row>
    <row r="584" spans="2:39" ht="15.75">
      <c r="B584" s="349" t="s">
        <v>303</v>
      </c>
      <c r="C584" s="345"/>
      <c r="D584" s="350"/>
      <c r="E584" s="334"/>
      <c r="F584" s="334"/>
      <c r="G584" s="334"/>
      <c r="H584" s="334"/>
      <c r="I584" s="334"/>
      <c r="J584" s="334"/>
      <c r="K584" s="334"/>
      <c r="L584" s="334"/>
      <c r="M584" s="334"/>
      <c r="N584" s="334"/>
      <c r="O584" s="300"/>
      <c r="P584" s="334"/>
      <c r="Q584" s="334"/>
      <c r="R584" s="334"/>
      <c r="S584" s="336"/>
      <c r="T584" s="336"/>
      <c r="U584" s="336"/>
      <c r="V584" s="336"/>
      <c r="W584" s="334"/>
      <c r="X584" s="334"/>
      <c r="Y584" s="347">
        <f>Y573*Y575</f>
        <v>62371.796199999997</v>
      </c>
      <c r="Z584" s="347">
        <f t="shared" ref="Z584:AE584" si="1654">Z573*Z575</f>
        <v>27567.638999999999</v>
      </c>
      <c r="AA584" s="347">
        <f t="shared" si="1654"/>
        <v>35545.419000000002</v>
      </c>
      <c r="AB584" s="347">
        <f t="shared" si="1654"/>
        <v>583.10979999999995</v>
      </c>
      <c r="AC584" s="347">
        <f t="shared" si="1654"/>
        <v>668.38420000000008</v>
      </c>
      <c r="AD584" s="347">
        <f>AD573*AD575</f>
        <v>0</v>
      </c>
      <c r="AE584" s="347">
        <f t="shared" si="1654"/>
        <v>0</v>
      </c>
      <c r="AF584" s="347">
        <f>AF573*AF575</f>
        <v>0</v>
      </c>
      <c r="AG584" s="347">
        <f t="shared" ref="AG584:AL584" si="1655">AG573*AG575</f>
        <v>0</v>
      </c>
      <c r="AH584" s="347">
        <f t="shared" si="1655"/>
        <v>0</v>
      </c>
      <c r="AI584" s="347">
        <f t="shared" si="1655"/>
        <v>0</v>
      </c>
      <c r="AJ584" s="347">
        <f>AJ573*AJ575</f>
        <v>0</v>
      </c>
      <c r="AK584" s="347">
        <f>AK573*AK575</f>
        <v>0</v>
      </c>
      <c r="AL584" s="347">
        <f t="shared" si="1655"/>
        <v>0</v>
      </c>
      <c r="AM584" s="407">
        <f>SUM(Y584:AL584)</f>
        <v>126736.34820000001</v>
      </c>
    </row>
    <row r="585" spans="2:39" ht="15.75">
      <c r="B585" s="349" t="s">
        <v>304</v>
      </c>
      <c r="C585" s="345"/>
      <c r="D585" s="350"/>
      <c r="E585" s="334"/>
      <c r="F585" s="334"/>
      <c r="G585" s="334"/>
      <c r="H585" s="334"/>
      <c r="I585" s="334"/>
      <c r="J585" s="334"/>
      <c r="K585" s="334"/>
      <c r="L585" s="334"/>
      <c r="M585" s="334"/>
      <c r="N585" s="334"/>
      <c r="O585" s="300"/>
      <c r="P585" s="334"/>
      <c r="Q585" s="334"/>
      <c r="R585" s="334"/>
      <c r="S585" s="350"/>
      <c r="T585" s="350"/>
      <c r="U585" s="350"/>
      <c r="V585" s="350"/>
      <c r="W585" s="334"/>
      <c r="X585" s="334"/>
      <c r="Y585" s="351"/>
      <c r="Z585" s="351"/>
      <c r="AA585" s="351"/>
      <c r="AB585" s="351"/>
      <c r="AC585" s="351"/>
      <c r="AD585" s="351"/>
      <c r="AE585" s="351"/>
      <c r="AF585" s="351"/>
      <c r="AG585" s="351"/>
      <c r="AH585" s="351"/>
      <c r="AI585" s="351"/>
      <c r="AJ585" s="351"/>
      <c r="AK585" s="351"/>
      <c r="AL585" s="351"/>
      <c r="AM585" s="407">
        <f>AM583-AM584</f>
        <v>581971.10530626762</v>
      </c>
    </row>
    <row r="586" spans="2:39">
      <c r="B586" s="324"/>
      <c r="C586" s="350"/>
      <c r="D586" s="350"/>
      <c r="E586" s="334"/>
      <c r="F586" s="334"/>
      <c r="G586" s="334"/>
      <c r="H586" s="334"/>
      <c r="I586" s="334"/>
      <c r="J586" s="334"/>
      <c r="K586" s="334"/>
      <c r="L586" s="334"/>
      <c r="M586" s="334"/>
      <c r="N586" s="334"/>
      <c r="O586" s="300"/>
      <c r="P586" s="334"/>
      <c r="Q586" s="334"/>
      <c r="R586" s="334"/>
      <c r="S586" s="350"/>
      <c r="T586" s="345"/>
      <c r="U586" s="350"/>
      <c r="V586" s="350"/>
      <c r="W586" s="334"/>
      <c r="X586" s="334"/>
      <c r="Y586" s="352"/>
      <c r="Z586" s="352"/>
      <c r="AA586" s="352"/>
      <c r="AB586" s="352"/>
      <c r="AC586" s="352"/>
      <c r="AD586" s="352"/>
      <c r="AE586" s="352"/>
      <c r="AF586" s="352"/>
      <c r="AG586" s="352"/>
      <c r="AH586" s="352"/>
      <c r="AI586" s="352"/>
      <c r="AJ586" s="352"/>
      <c r="AK586" s="352"/>
      <c r="AL586" s="352"/>
      <c r="AM586" s="348"/>
    </row>
    <row r="587" spans="2:39">
      <c r="B587" s="439" t="s">
        <v>305</v>
      </c>
      <c r="C587" s="304"/>
      <c r="D587" s="279"/>
      <c r="E587" s="279"/>
      <c r="F587" s="279"/>
      <c r="G587" s="279"/>
      <c r="H587" s="279"/>
      <c r="I587" s="279"/>
      <c r="J587" s="279"/>
      <c r="K587" s="279"/>
      <c r="L587" s="279"/>
      <c r="M587" s="279"/>
      <c r="N587" s="279"/>
      <c r="O587" s="357"/>
      <c r="P587" s="279"/>
      <c r="Q587" s="279"/>
      <c r="R587" s="279"/>
      <c r="S587" s="304"/>
      <c r="T587" s="309"/>
      <c r="U587" s="309"/>
      <c r="V587" s="279"/>
      <c r="W587" s="279"/>
      <c r="X587" s="309"/>
      <c r="Y587" s="291">
        <f>SUMPRODUCT(E408:E570,Y408:Y570)</f>
        <v>16309758.775045354</v>
      </c>
      <c r="Z587" s="291">
        <f>SUMPRODUCT(E408:E570,Z408:Z570)</f>
        <v>1946736.9678387435</v>
      </c>
      <c r="AA587" s="291">
        <f t="shared" ref="AA587:AL587" si="1656">IF(AA406="kw",SUMPRODUCT($N$408:$N$570,$P$408:$P$570,AA408:AA570),SUMPRODUCT($E$408:$E$570,AA408:AA570))</f>
        <v>16581.728383267822</v>
      </c>
      <c r="AB587" s="291">
        <f t="shared" si="1656"/>
        <v>0</v>
      </c>
      <c r="AC587" s="340">
        <f>'8.  Streetlighting'!G40</f>
        <v>3862.7263170620399</v>
      </c>
      <c r="AD587" s="291">
        <f t="shared" si="1656"/>
        <v>0</v>
      </c>
      <c r="AE587" s="291">
        <f t="shared" si="1656"/>
        <v>0</v>
      </c>
      <c r="AF587" s="291">
        <f t="shared" si="1656"/>
        <v>0</v>
      </c>
      <c r="AG587" s="291">
        <f t="shared" si="1656"/>
        <v>0</v>
      </c>
      <c r="AH587" s="291">
        <f t="shared" si="1656"/>
        <v>0</v>
      </c>
      <c r="AI587" s="291">
        <f t="shared" si="1656"/>
        <v>0</v>
      </c>
      <c r="AJ587" s="291">
        <f t="shared" si="1656"/>
        <v>0</v>
      </c>
      <c r="AK587" s="291">
        <f t="shared" si="1656"/>
        <v>0</v>
      </c>
      <c r="AL587" s="291">
        <f t="shared" si="1656"/>
        <v>0</v>
      </c>
      <c r="AM587" s="337"/>
    </row>
    <row r="588" spans="2:39">
      <c r="B588" s="439" t="s">
        <v>306</v>
      </c>
      <c r="C588" s="304"/>
      <c r="D588" s="279"/>
      <c r="E588" s="279"/>
      <c r="F588" s="279"/>
      <c r="G588" s="279"/>
      <c r="H588" s="279"/>
      <c r="I588" s="279"/>
      <c r="J588" s="279"/>
      <c r="K588" s="279"/>
      <c r="L588" s="279"/>
      <c r="M588" s="279"/>
      <c r="N588" s="279"/>
      <c r="O588" s="357"/>
      <c r="P588" s="279"/>
      <c r="Q588" s="279"/>
      <c r="R588" s="279"/>
      <c r="S588" s="304"/>
      <c r="T588" s="309"/>
      <c r="U588" s="309"/>
      <c r="V588" s="279"/>
      <c r="W588" s="279"/>
      <c r="X588" s="309"/>
      <c r="Y588" s="291">
        <f>SUMPRODUCT(F408:F570,Y408:Y570)</f>
        <v>16309739.637522675</v>
      </c>
      <c r="Z588" s="291">
        <f>SUMPRODUCT(F408:F570,Z408:Z570)</f>
        <v>1945852.8166205303</v>
      </c>
      <c r="AA588" s="291">
        <f t="shared" ref="AA588:AL588" si="1657">IF(AA406="kw",SUMPRODUCT($N$408:$N$570,$Q$408:$Q$570,AA408:AA570),SUMPRODUCT($F$408:$F$570,AA408:AA570))</f>
        <v>16574.100111506606</v>
      </c>
      <c r="AB588" s="291">
        <f t="shared" si="1657"/>
        <v>0</v>
      </c>
      <c r="AC588" s="340">
        <f>'8.  Streetlighting'!G41</f>
        <v>3862.7263170620399</v>
      </c>
      <c r="AD588" s="291">
        <f t="shared" si="1657"/>
        <v>0</v>
      </c>
      <c r="AE588" s="291">
        <f t="shared" si="1657"/>
        <v>0</v>
      </c>
      <c r="AF588" s="291">
        <f t="shared" si="1657"/>
        <v>0</v>
      </c>
      <c r="AG588" s="291">
        <f t="shared" si="1657"/>
        <v>0</v>
      </c>
      <c r="AH588" s="291">
        <f t="shared" si="1657"/>
        <v>0</v>
      </c>
      <c r="AI588" s="291">
        <f t="shared" si="1657"/>
        <v>0</v>
      </c>
      <c r="AJ588" s="291">
        <f t="shared" si="1657"/>
        <v>0</v>
      </c>
      <c r="AK588" s="291">
        <f t="shared" si="1657"/>
        <v>0</v>
      </c>
      <c r="AL588" s="291">
        <f t="shared" si="1657"/>
        <v>0</v>
      </c>
      <c r="AM588" s="337"/>
    </row>
    <row r="589" spans="2:39">
      <c r="B589" s="440" t="s">
        <v>307</v>
      </c>
      <c r="C589" s="364"/>
      <c r="D589" s="384"/>
      <c r="E589" s="384"/>
      <c r="F589" s="384"/>
      <c r="G589" s="384"/>
      <c r="H589" s="384"/>
      <c r="I589" s="384"/>
      <c r="J589" s="384"/>
      <c r="K589" s="384"/>
      <c r="L589" s="384"/>
      <c r="M589" s="384"/>
      <c r="N589" s="384"/>
      <c r="O589" s="383"/>
      <c r="P589" s="384"/>
      <c r="Q589" s="384"/>
      <c r="R589" s="384"/>
      <c r="S589" s="364"/>
      <c r="T589" s="385"/>
      <c r="U589" s="385"/>
      <c r="V589" s="384"/>
      <c r="W589" s="384"/>
      <c r="X589" s="385"/>
      <c r="Y589" s="326">
        <f>SUMPRODUCT(G408:G570,Y408:Y570)</f>
        <v>16309720.5</v>
      </c>
      <c r="Z589" s="326">
        <f>SUMPRODUCT(G408:G570,Z408:Z570)</f>
        <v>1944968.6654023167</v>
      </c>
      <c r="AA589" s="326">
        <f t="shared" ref="AA589:AL589" si="1658">IF(AA406="kw",SUMPRODUCT($N$408:$N$570,$R$408:$R$570,AA408:AA570),SUMPRODUCT($G$408:$G$570,AA408:AA570))</f>
        <v>16566.471839745391</v>
      </c>
      <c r="AB589" s="326">
        <f t="shared" si="1658"/>
        <v>0</v>
      </c>
      <c r="AC589" s="796">
        <f>'8.  Streetlighting'!G42</f>
        <v>3862.7263170620399</v>
      </c>
      <c r="AD589" s="326">
        <f t="shared" si="1658"/>
        <v>0</v>
      </c>
      <c r="AE589" s="326">
        <f t="shared" si="1658"/>
        <v>0</v>
      </c>
      <c r="AF589" s="326">
        <f t="shared" si="1658"/>
        <v>0</v>
      </c>
      <c r="AG589" s="326">
        <f t="shared" si="1658"/>
        <v>0</v>
      </c>
      <c r="AH589" s="326">
        <f t="shared" si="1658"/>
        <v>0</v>
      </c>
      <c r="AI589" s="326">
        <f t="shared" si="1658"/>
        <v>0</v>
      </c>
      <c r="AJ589" s="326">
        <f t="shared" si="1658"/>
        <v>0</v>
      </c>
      <c r="AK589" s="326">
        <f t="shared" si="1658"/>
        <v>0</v>
      </c>
      <c r="AL589" s="326">
        <f t="shared" si="1658"/>
        <v>0</v>
      </c>
      <c r="AM589" s="386"/>
    </row>
    <row r="590" spans="2:39" ht="22.5" customHeight="1">
      <c r="B590" s="368" t="s">
        <v>585</v>
      </c>
      <c r="C590" s="387"/>
      <c r="D590" s="388"/>
      <c r="E590" s="388"/>
      <c r="F590" s="388"/>
      <c r="G590" s="388"/>
      <c r="H590" s="388"/>
      <c r="I590" s="388"/>
      <c r="J590" s="388"/>
      <c r="K590" s="388"/>
      <c r="L590" s="388"/>
      <c r="M590" s="388"/>
      <c r="N590" s="388"/>
      <c r="O590" s="388"/>
      <c r="P590" s="388"/>
      <c r="Q590" s="388"/>
      <c r="R590" s="388"/>
      <c r="S590" s="371"/>
      <c r="T590" s="372"/>
      <c r="U590" s="388"/>
      <c r="V590" s="388"/>
      <c r="W590" s="388"/>
      <c r="X590" s="388"/>
      <c r="Y590" s="409"/>
      <c r="Z590" s="409"/>
      <c r="AA590" s="409"/>
      <c r="AB590" s="409"/>
      <c r="AC590" s="409"/>
      <c r="AD590" s="409"/>
      <c r="AE590" s="409"/>
      <c r="AF590" s="409"/>
      <c r="AG590" s="409"/>
      <c r="AH590" s="409"/>
      <c r="AI590" s="409"/>
      <c r="AJ590" s="409"/>
      <c r="AK590" s="409"/>
      <c r="AL590" s="409"/>
      <c r="AM590" s="389"/>
    </row>
    <row r="593" spans="1:39" ht="15.75">
      <c r="B593" s="280" t="s">
        <v>309</v>
      </c>
      <c r="C593" s="281"/>
      <c r="D593" s="588" t="s">
        <v>526</v>
      </c>
      <c r="E593" s="253"/>
      <c r="F593" s="588"/>
      <c r="G593" s="253"/>
      <c r="H593" s="253"/>
      <c r="I593" s="253"/>
      <c r="J593" s="253"/>
      <c r="K593" s="253"/>
      <c r="L593" s="253"/>
      <c r="M593" s="253"/>
      <c r="N593" s="253"/>
      <c r="O593" s="281"/>
      <c r="P593" s="253"/>
      <c r="Q593" s="253"/>
      <c r="R593" s="253"/>
      <c r="S593" s="253"/>
      <c r="T593" s="253"/>
      <c r="U593" s="253"/>
      <c r="V593" s="253"/>
      <c r="W593" s="253"/>
      <c r="X593" s="253"/>
      <c r="Y593" s="270"/>
      <c r="Z593" s="267"/>
      <c r="AA593" s="267"/>
      <c r="AB593" s="267"/>
      <c r="AC593" s="267"/>
      <c r="AD593" s="267"/>
      <c r="AE593" s="267"/>
      <c r="AF593" s="267"/>
      <c r="AG593" s="267"/>
      <c r="AH593" s="267"/>
      <c r="AI593" s="267"/>
      <c r="AJ593" s="267"/>
      <c r="AK593" s="267"/>
      <c r="AL593" s="267"/>
    </row>
    <row r="594" spans="1:39" ht="33.75" customHeight="1">
      <c r="B594" s="854" t="s">
        <v>211</v>
      </c>
      <c r="C594" s="856" t="s">
        <v>33</v>
      </c>
      <c r="D594" s="284" t="s">
        <v>422</v>
      </c>
      <c r="E594" s="858" t="s">
        <v>209</v>
      </c>
      <c r="F594" s="859"/>
      <c r="G594" s="859"/>
      <c r="H594" s="859"/>
      <c r="I594" s="859"/>
      <c r="J594" s="859"/>
      <c r="K594" s="859"/>
      <c r="L594" s="859"/>
      <c r="M594" s="860"/>
      <c r="N594" s="864" t="s">
        <v>213</v>
      </c>
      <c r="O594" s="284" t="s">
        <v>423</v>
      </c>
      <c r="P594" s="858" t="s">
        <v>212</v>
      </c>
      <c r="Q594" s="859"/>
      <c r="R594" s="859"/>
      <c r="S594" s="859"/>
      <c r="T594" s="859"/>
      <c r="U594" s="859"/>
      <c r="V594" s="859"/>
      <c r="W594" s="859"/>
      <c r="X594" s="860"/>
      <c r="Y594" s="861" t="s">
        <v>243</v>
      </c>
      <c r="Z594" s="862"/>
      <c r="AA594" s="862"/>
      <c r="AB594" s="862"/>
      <c r="AC594" s="862"/>
      <c r="AD594" s="862"/>
      <c r="AE594" s="862"/>
      <c r="AF594" s="862"/>
      <c r="AG594" s="862"/>
      <c r="AH594" s="862"/>
      <c r="AI594" s="862"/>
      <c r="AJ594" s="862"/>
      <c r="AK594" s="862"/>
      <c r="AL594" s="862"/>
      <c r="AM594" s="863"/>
    </row>
    <row r="595" spans="1:39" ht="68.25" customHeight="1">
      <c r="B595" s="855"/>
      <c r="C595" s="857"/>
      <c r="D595" s="285">
        <v>2018</v>
      </c>
      <c r="E595" s="285">
        <v>2019</v>
      </c>
      <c r="F595" s="285">
        <v>2020</v>
      </c>
      <c r="G595" s="285">
        <v>2021</v>
      </c>
      <c r="H595" s="285">
        <v>2022</v>
      </c>
      <c r="I595" s="285">
        <v>2023</v>
      </c>
      <c r="J595" s="285">
        <v>2024</v>
      </c>
      <c r="K595" s="285">
        <v>2025</v>
      </c>
      <c r="L595" s="285">
        <v>2026</v>
      </c>
      <c r="M595" s="285">
        <v>2027</v>
      </c>
      <c r="N595" s="865"/>
      <c r="O595" s="285">
        <v>2018</v>
      </c>
      <c r="P595" s="285">
        <v>2019</v>
      </c>
      <c r="Q595" s="285">
        <v>2020</v>
      </c>
      <c r="R595" s="285">
        <v>2021</v>
      </c>
      <c r="S595" s="285">
        <v>2022</v>
      </c>
      <c r="T595" s="285">
        <v>2023</v>
      </c>
      <c r="U595" s="285">
        <v>2024</v>
      </c>
      <c r="V595" s="285">
        <v>2025</v>
      </c>
      <c r="W595" s="285">
        <v>2026</v>
      </c>
      <c r="X595" s="285">
        <v>2027</v>
      </c>
      <c r="Y595" s="285" t="str">
        <f>'1.  LRAMVA Summary'!D52</f>
        <v>Residential</v>
      </c>
      <c r="Z595" s="285" t="str">
        <f>'1.  LRAMVA Summary'!E52</f>
        <v>GS&lt;50 kW</v>
      </c>
      <c r="AA595" s="285" t="str">
        <f>'1.  LRAMVA Summary'!F52</f>
        <v>GS&gt;50 kW</v>
      </c>
      <c r="AB595" s="285" t="str">
        <f>'1.  LRAMVA Summary'!G52</f>
        <v>Unmetered Scattered Load</v>
      </c>
      <c r="AC595" s="285" t="str">
        <f>'1.  LRAMVA Summary'!H52</f>
        <v>Streetlighting</v>
      </c>
      <c r="AD595" s="285" t="str">
        <f>'1.  LRAMVA Summary'!I52</f>
        <v/>
      </c>
      <c r="AE595" s="285" t="str">
        <f>'1.  LRAMVA Summary'!J52</f>
        <v/>
      </c>
      <c r="AF595" s="285" t="str">
        <f>'1.  LRAMVA Summary'!K52</f>
        <v/>
      </c>
      <c r="AG595" s="285" t="str">
        <f>'1.  LRAMVA Summary'!L52</f>
        <v/>
      </c>
      <c r="AH595" s="285" t="str">
        <f>'1.  LRAMVA Summary'!M52</f>
        <v/>
      </c>
      <c r="AI595" s="285" t="str">
        <f>'1.  LRAMVA Summary'!N52</f>
        <v/>
      </c>
      <c r="AJ595" s="285" t="str">
        <f>'1.  LRAMVA Summary'!O52</f>
        <v/>
      </c>
      <c r="AK595" s="285" t="str">
        <f>'1.  LRAMVA Summary'!P52</f>
        <v/>
      </c>
      <c r="AL595" s="285" t="str">
        <f>'1.  LRAMVA Summary'!Q52</f>
        <v/>
      </c>
      <c r="AM595" s="287" t="str">
        <f>'1.  LRAMVA Summary'!R52</f>
        <v>Total</v>
      </c>
    </row>
    <row r="596" spans="1:39" ht="15.75" hidden="1" customHeight="1">
      <c r="A596" s="530"/>
      <c r="B596" s="516" t="s">
        <v>504</v>
      </c>
      <c r="C596" s="289"/>
      <c r="D596" s="289"/>
      <c r="E596" s="289"/>
      <c r="F596" s="289"/>
      <c r="G596" s="289"/>
      <c r="H596" s="289"/>
      <c r="I596" s="289"/>
      <c r="J596" s="289"/>
      <c r="K596" s="289"/>
      <c r="L596" s="289"/>
      <c r="M596" s="289"/>
      <c r="N596" s="290"/>
      <c r="O596" s="289"/>
      <c r="P596" s="289"/>
      <c r="Q596" s="289"/>
      <c r="R596" s="289"/>
      <c r="S596" s="289"/>
      <c r="T596" s="289"/>
      <c r="U596" s="289"/>
      <c r="V596" s="289"/>
      <c r="W596" s="289"/>
      <c r="X596" s="289"/>
      <c r="Y596" s="291" t="str">
        <f>'1.  LRAMVA Summary'!D53</f>
        <v>kWh</v>
      </c>
      <c r="Z596" s="291" t="str">
        <f>'1.  LRAMVA Summary'!E53</f>
        <v>kWh</v>
      </c>
      <c r="AA596" s="291" t="str">
        <f>'1.  LRAMVA Summary'!F53</f>
        <v>kW</v>
      </c>
      <c r="AB596" s="291" t="str">
        <f>'1.  LRAMVA Summary'!G53</f>
        <v>kWh</v>
      </c>
      <c r="AC596" s="291" t="str">
        <f>'1.  LRAMVA Summary'!H53</f>
        <v>kW</v>
      </c>
      <c r="AD596" s="291">
        <f>'1.  LRAMVA Summary'!I53</f>
        <v>0</v>
      </c>
      <c r="AE596" s="291">
        <f>'1.  LRAMVA Summary'!J53</f>
        <v>0</v>
      </c>
      <c r="AF596" s="291">
        <f>'1.  LRAMVA Summary'!K53</f>
        <v>0</v>
      </c>
      <c r="AG596" s="291">
        <f>'1.  LRAMVA Summary'!L53</f>
        <v>0</v>
      </c>
      <c r="AH596" s="291">
        <f>'1.  LRAMVA Summary'!M53</f>
        <v>0</v>
      </c>
      <c r="AI596" s="291">
        <f>'1.  LRAMVA Summary'!N53</f>
        <v>0</v>
      </c>
      <c r="AJ596" s="291">
        <f>'1.  LRAMVA Summary'!O53</f>
        <v>0</v>
      </c>
      <c r="AK596" s="291">
        <f>'1.  LRAMVA Summary'!P53</f>
        <v>0</v>
      </c>
      <c r="AL596" s="291">
        <f>'1.  LRAMVA Summary'!Q53</f>
        <v>0</v>
      </c>
      <c r="AM596" s="292"/>
    </row>
    <row r="597" spans="1:39" ht="15.75" hidden="1" outlineLevel="1">
      <c r="A597" s="530"/>
      <c r="B597" s="502" t="s">
        <v>497</v>
      </c>
      <c r="C597" s="289"/>
      <c r="D597" s="289"/>
      <c r="E597" s="289"/>
      <c r="F597" s="289"/>
      <c r="G597" s="289"/>
      <c r="H597" s="289"/>
      <c r="I597" s="289"/>
      <c r="J597" s="289"/>
      <c r="K597" s="289"/>
      <c r="L597" s="289"/>
      <c r="M597" s="289"/>
      <c r="N597" s="290"/>
      <c r="O597" s="289"/>
      <c r="P597" s="289"/>
      <c r="Q597" s="289"/>
      <c r="R597" s="289"/>
      <c r="S597" s="289"/>
      <c r="T597" s="289"/>
      <c r="U597" s="289"/>
      <c r="V597" s="289"/>
      <c r="W597" s="289"/>
      <c r="X597" s="289"/>
      <c r="Y597" s="291"/>
      <c r="Z597" s="291"/>
      <c r="AA597" s="291"/>
      <c r="AB597" s="291"/>
      <c r="AC597" s="291"/>
      <c r="AD597" s="291"/>
      <c r="AE597" s="291"/>
      <c r="AF597" s="291"/>
      <c r="AG597" s="291"/>
      <c r="AH597" s="291"/>
      <c r="AI597" s="291"/>
      <c r="AJ597" s="291"/>
      <c r="AK597" s="291"/>
      <c r="AL597" s="291"/>
      <c r="AM597" s="292"/>
    </row>
    <row r="598" spans="1:39" hidden="1" outlineLevel="1">
      <c r="A598" s="530">
        <v>1</v>
      </c>
      <c r="B598" s="428" t="s">
        <v>95</v>
      </c>
      <c r="C598" s="291" t="s">
        <v>25</v>
      </c>
      <c r="D598" s="295"/>
      <c r="E598" s="295"/>
      <c r="F598" s="295"/>
      <c r="G598" s="295"/>
      <c r="H598" s="295"/>
      <c r="I598" s="295"/>
      <c r="J598" s="295"/>
      <c r="K598" s="295"/>
      <c r="L598" s="295"/>
      <c r="M598" s="295"/>
      <c r="N598" s="291"/>
      <c r="O598" s="295"/>
      <c r="P598" s="295"/>
      <c r="Q598" s="295"/>
      <c r="R598" s="295"/>
      <c r="S598" s="295"/>
      <c r="T598" s="295"/>
      <c r="U598" s="295"/>
      <c r="V598" s="295"/>
      <c r="W598" s="295"/>
      <c r="X598" s="295"/>
      <c r="Y598" s="410"/>
      <c r="Z598" s="410"/>
      <c r="AA598" s="410"/>
      <c r="AB598" s="410"/>
      <c r="AC598" s="410"/>
      <c r="AD598" s="410"/>
      <c r="AE598" s="410"/>
      <c r="AF598" s="410"/>
      <c r="AG598" s="410"/>
      <c r="AH598" s="410"/>
      <c r="AI598" s="410"/>
      <c r="AJ598" s="410"/>
      <c r="AK598" s="410"/>
      <c r="AL598" s="410"/>
      <c r="AM598" s="296">
        <f>SUM(Y598:AL598)</f>
        <v>0</v>
      </c>
    </row>
    <row r="599" spans="1:39" hidden="1" outlineLevel="1">
      <c r="A599" s="530"/>
      <c r="B599" s="294" t="s">
        <v>310</v>
      </c>
      <c r="C599" s="291" t="s">
        <v>163</v>
      </c>
      <c r="D599" s="295"/>
      <c r="E599" s="295"/>
      <c r="F599" s="295"/>
      <c r="G599" s="295"/>
      <c r="H599" s="295"/>
      <c r="I599" s="295"/>
      <c r="J599" s="295"/>
      <c r="K599" s="295"/>
      <c r="L599" s="295"/>
      <c r="M599" s="295"/>
      <c r="N599" s="468"/>
      <c r="O599" s="295"/>
      <c r="P599" s="295"/>
      <c r="Q599" s="295"/>
      <c r="R599" s="295"/>
      <c r="S599" s="295"/>
      <c r="T599" s="295"/>
      <c r="U599" s="295"/>
      <c r="V599" s="295"/>
      <c r="W599" s="295"/>
      <c r="X599" s="295"/>
      <c r="Y599" s="411">
        <f>Y598</f>
        <v>0</v>
      </c>
      <c r="Z599" s="411">
        <f t="shared" ref="Z599" si="1659">Z598</f>
        <v>0</v>
      </c>
      <c r="AA599" s="411">
        <f t="shared" ref="AA599" si="1660">AA598</f>
        <v>0</v>
      </c>
      <c r="AB599" s="411">
        <f t="shared" ref="AB599" si="1661">AB598</f>
        <v>0</v>
      </c>
      <c r="AC599" s="411">
        <f t="shared" ref="AC599" si="1662">AC598</f>
        <v>0</v>
      </c>
      <c r="AD599" s="411">
        <f t="shared" ref="AD599" si="1663">AD598</f>
        <v>0</v>
      </c>
      <c r="AE599" s="411">
        <f t="shared" ref="AE599" si="1664">AE598</f>
        <v>0</v>
      </c>
      <c r="AF599" s="411">
        <f t="shared" ref="AF599" si="1665">AF598</f>
        <v>0</v>
      </c>
      <c r="AG599" s="411">
        <f t="shared" ref="AG599" si="1666">AG598</f>
        <v>0</v>
      </c>
      <c r="AH599" s="411">
        <f t="shared" ref="AH599" si="1667">AH598</f>
        <v>0</v>
      </c>
      <c r="AI599" s="411">
        <f t="shared" ref="AI599" si="1668">AI598</f>
        <v>0</v>
      </c>
      <c r="AJ599" s="411">
        <f t="shared" ref="AJ599" si="1669">AJ598</f>
        <v>0</v>
      </c>
      <c r="AK599" s="411">
        <f t="shared" ref="AK599" si="1670">AK598</f>
        <v>0</v>
      </c>
      <c r="AL599" s="411">
        <f t="shared" ref="AL599" si="1671">AL598</f>
        <v>0</v>
      </c>
      <c r="AM599" s="297"/>
    </row>
    <row r="600" spans="1:39" ht="15.75" hidden="1" outlineLevel="1">
      <c r="A600" s="530"/>
      <c r="B600" s="298"/>
      <c r="C600" s="299"/>
      <c r="D600" s="299"/>
      <c r="E600" s="299"/>
      <c r="F600" s="299"/>
      <c r="G600" s="299"/>
      <c r="H600" s="299"/>
      <c r="I600" s="299"/>
      <c r="J600" s="299"/>
      <c r="K600" s="299"/>
      <c r="L600" s="299"/>
      <c r="M600" s="299"/>
      <c r="N600" s="300"/>
      <c r="O600" s="299"/>
      <c r="P600" s="299"/>
      <c r="Q600" s="299"/>
      <c r="R600" s="299"/>
      <c r="S600" s="299"/>
      <c r="T600" s="299"/>
      <c r="U600" s="299"/>
      <c r="V600" s="299"/>
      <c r="W600" s="299"/>
      <c r="X600" s="299"/>
      <c r="Y600" s="412"/>
      <c r="Z600" s="413"/>
      <c r="AA600" s="413"/>
      <c r="AB600" s="413"/>
      <c r="AC600" s="413"/>
      <c r="AD600" s="413"/>
      <c r="AE600" s="413"/>
      <c r="AF600" s="413"/>
      <c r="AG600" s="413"/>
      <c r="AH600" s="413"/>
      <c r="AI600" s="413"/>
      <c r="AJ600" s="413"/>
      <c r="AK600" s="413"/>
      <c r="AL600" s="413"/>
      <c r="AM600" s="302"/>
    </row>
    <row r="601" spans="1:39" hidden="1" outlineLevel="1">
      <c r="A601" s="530">
        <v>2</v>
      </c>
      <c r="B601" s="428" t="s">
        <v>96</v>
      </c>
      <c r="C601" s="291" t="s">
        <v>25</v>
      </c>
      <c r="D601" s="295"/>
      <c r="E601" s="295"/>
      <c r="F601" s="295"/>
      <c r="G601" s="295"/>
      <c r="H601" s="295"/>
      <c r="I601" s="295"/>
      <c r="J601" s="295"/>
      <c r="K601" s="295"/>
      <c r="L601" s="295"/>
      <c r="M601" s="295"/>
      <c r="N601" s="291"/>
      <c r="O601" s="295"/>
      <c r="P601" s="295"/>
      <c r="Q601" s="295"/>
      <c r="R601" s="295"/>
      <c r="S601" s="295"/>
      <c r="T601" s="295"/>
      <c r="U601" s="295"/>
      <c r="V601" s="295"/>
      <c r="W601" s="295"/>
      <c r="X601" s="295"/>
      <c r="Y601" s="410"/>
      <c r="Z601" s="410"/>
      <c r="AA601" s="410"/>
      <c r="AB601" s="410"/>
      <c r="AC601" s="410"/>
      <c r="AD601" s="410"/>
      <c r="AE601" s="410"/>
      <c r="AF601" s="410"/>
      <c r="AG601" s="410"/>
      <c r="AH601" s="410"/>
      <c r="AI601" s="410"/>
      <c r="AJ601" s="410"/>
      <c r="AK601" s="410"/>
      <c r="AL601" s="410"/>
      <c r="AM601" s="296">
        <f>SUM(Y601:AL601)</f>
        <v>0</v>
      </c>
    </row>
    <row r="602" spans="1:39" hidden="1" outlineLevel="1">
      <c r="A602" s="530"/>
      <c r="B602" s="294" t="s">
        <v>310</v>
      </c>
      <c r="C602" s="291" t="s">
        <v>163</v>
      </c>
      <c r="D602" s="295"/>
      <c r="E602" s="295"/>
      <c r="F602" s="295"/>
      <c r="G602" s="295"/>
      <c r="H602" s="295"/>
      <c r="I602" s="295"/>
      <c r="J602" s="295"/>
      <c r="K602" s="295"/>
      <c r="L602" s="295"/>
      <c r="M602" s="295"/>
      <c r="N602" s="468"/>
      <c r="O602" s="295"/>
      <c r="P602" s="295"/>
      <c r="Q602" s="295"/>
      <c r="R602" s="295"/>
      <c r="S602" s="295"/>
      <c r="T602" s="295"/>
      <c r="U602" s="295"/>
      <c r="V602" s="295"/>
      <c r="W602" s="295"/>
      <c r="X602" s="295"/>
      <c r="Y602" s="411">
        <f>Y601</f>
        <v>0</v>
      </c>
      <c r="Z602" s="411">
        <f t="shared" ref="Z602" si="1672">Z601</f>
        <v>0</v>
      </c>
      <c r="AA602" s="411">
        <f t="shared" ref="AA602" si="1673">AA601</f>
        <v>0</v>
      </c>
      <c r="AB602" s="411">
        <f t="shared" ref="AB602" si="1674">AB601</f>
        <v>0</v>
      </c>
      <c r="AC602" s="411">
        <f t="shared" ref="AC602" si="1675">AC601</f>
        <v>0</v>
      </c>
      <c r="AD602" s="411">
        <f t="shared" ref="AD602" si="1676">AD601</f>
        <v>0</v>
      </c>
      <c r="AE602" s="411">
        <f t="shared" ref="AE602" si="1677">AE601</f>
        <v>0</v>
      </c>
      <c r="AF602" s="411">
        <f t="shared" ref="AF602" si="1678">AF601</f>
        <v>0</v>
      </c>
      <c r="AG602" s="411">
        <f t="shared" ref="AG602" si="1679">AG601</f>
        <v>0</v>
      </c>
      <c r="AH602" s="411">
        <f t="shared" ref="AH602" si="1680">AH601</f>
        <v>0</v>
      </c>
      <c r="AI602" s="411">
        <f t="shared" ref="AI602" si="1681">AI601</f>
        <v>0</v>
      </c>
      <c r="AJ602" s="411">
        <f t="shared" ref="AJ602" si="1682">AJ601</f>
        <v>0</v>
      </c>
      <c r="AK602" s="411">
        <f t="shared" ref="AK602" si="1683">AK601</f>
        <v>0</v>
      </c>
      <c r="AL602" s="411">
        <f t="shared" ref="AL602" si="1684">AL601</f>
        <v>0</v>
      </c>
      <c r="AM602" s="297"/>
    </row>
    <row r="603" spans="1:39" ht="15.75" hidden="1" outlineLevel="1">
      <c r="A603" s="530"/>
      <c r="B603" s="298"/>
      <c r="C603" s="299"/>
      <c r="D603" s="304"/>
      <c r="E603" s="304"/>
      <c r="F603" s="304"/>
      <c r="G603" s="304"/>
      <c r="H603" s="304"/>
      <c r="I603" s="304"/>
      <c r="J603" s="304"/>
      <c r="K603" s="304"/>
      <c r="L603" s="304"/>
      <c r="M603" s="304"/>
      <c r="N603" s="300"/>
      <c r="O603" s="304"/>
      <c r="P603" s="304"/>
      <c r="Q603" s="304"/>
      <c r="R603" s="304"/>
      <c r="S603" s="304"/>
      <c r="T603" s="304"/>
      <c r="U603" s="304"/>
      <c r="V603" s="304"/>
      <c r="W603" s="304"/>
      <c r="X603" s="304"/>
      <c r="Y603" s="412"/>
      <c r="Z603" s="413"/>
      <c r="AA603" s="413"/>
      <c r="AB603" s="413"/>
      <c r="AC603" s="413"/>
      <c r="AD603" s="413"/>
      <c r="AE603" s="413"/>
      <c r="AF603" s="413"/>
      <c r="AG603" s="413"/>
      <c r="AH603" s="413"/>
      <c r="AI603" s="413"/>
      <c r="AJ603" s="413"/>
      <c r="AK603" s="413"/>
      <c r="AL603" s="413"/>
      <c r="AM603" s="302"/>
    </row>
    <row r="604" spans="1:39" hidden="1" outlineLevel="1">
      <c r="A604" s="530">
        <v>3</v>
      </c>
      <c r="B604" s="428" t="s">
        <v>97</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10"/>
      <c r="Z604" s="410"/>
      <c r="AA604" s="410"/>
      <c r="AB604" s="410"/>
      <c r="AC604" s="410"/>
      <c r="AD604" s="410"/>
      <c r="AE604" s="410"/>
      <c r="AF604" s="410"/>
      <c r="AG604" s="410"/>
      <c r="AH604" s="410"/>
      <c r="AI604" s="410"/>
      <c r="AJ604" s="410"/>
      <c r="AK604" s="410"/>
      <c r="AL604" s="410"/>
      <c r="AM604" s="296">
        <f>SUM(Y604:AL604)</f>
        <v>0</v>
      </c>
    </row>
    <row r="605" spans="1:39" hidden="1" outlineLevel="1">
      <c r="A605" s="530"/>
      <c r="B605" s="294" t="s">
        <v>310</v>
      </c>
      <c r="C605" s="291" t="s">
        <v>163</v>
      </c>
      <c r="D605" s="295"/>
      <c r="E605" s="295"/>
      <c r="F605" s="295"/>
      <c r="G605" s="295"/>
      <c r="H605" s="295"/>
      <c r="I605" s="295"/>
      <c r="J605" s="295"/>
      <c r="K605" s="295"/>
      <c r="L605" s="295"/>
      <c r="M605" s="295"/>
      <c r="N605" s="468"/>
      <c r="O605" s="295"/>
      <c r="P605" s="295"/>
      <c r="Q605" s="295"/>
      <c r="R605" s="295"/>
      <c r="S605" s="295"/>
      <c r="T605" s="295"/>
      <c r="U605" s="295"/>
      <c r="V605" s="295"/>
      <c r="W605" s="295"/>
      <c r="X605" s="295"/>
      <c r="Y605" s="411">
        <f>Y604</f>
        <v>0</v>
      </c>
      <c r="Z605" s="411">
        <f t="shared" ref="Z605" si="1685">Z604</f>
        <v>0</v>
      </c>
      <c r="AA605" s="411">
        <f t="shared" ref="AA605" si="1686">AA604</f>
        <v>0</v>
      </c>
      <c r="AB605" s="411">
        <f t="shared" ref="AB605" si="1687">AB604</f>
        <v>0</v>
      </c>
      <c r="AC605" s="411">
        <f t="shared" ref="AC605" si="1688">AC604</f>
        <v>0</v>
      </c>
      <c r="AD605" s="411">
        <f t="shared" ref="AD605" si="1689">AD604</f>
        <v>0</v>
      </c>
      <c r="AE605" s="411">
        <f t="shared" ref="AE605" si="1690">AE604</f>
        <v>0</v>
      </c>
      <c r="AF605" s="411">
        <f t="shared" ref="AF605" si="1691">AF604</f>
        <v>0</v>
      </c>
      <c r="AG605" s="411">
        <f t="shared" ref="AG605" si="1692">AG604</f>
        <v>0</v>
      </c>
      <c r="AH605" s="411">
        <f t="shared" ref="AH605" si="1693">AH604</f>
        <v>0</v>
      </c>
      <c r="AI605" s="411">
        <f t="shared" ref="AI605" si="1694">AI604</f>
        <v>0</v>
      </c>
      <c r="AJ605" s="411">
        <f t="shared" ref="AJ605" si="1695">AJ604</f>
        <v>0</v>
      </c>
      <c r="AK605" s="411">
        <f t="shared" ref="AK605" si="1696">AK604</f>
        <v>0</v>
      </c>
      <c r="AL605" s="411">
        <f t="shared" ref="AL605" si="1697">AL604</f>
        <v>0</v>
      </c>
      <c r="AM605" s="297"/>
    </row>
    <row r="606" spans="1:39" hidden="1" outlineLevel="1">
      <c r="A606" s="530"/>
      <c r="B606" s="294"/>
      <c r="C606" s="305"/>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12"/>
      <c r="Z606" s="412"/>
      <c r="AA606" s="412"/>
      <c r="AB606" s="412"/>
      <c r="AC606" s="412"/>
      <c r="AD606" s="412"/>
      <c r="AE606" s="412"/>
      <c r="AF606" s="412"/>
      <c r="AG606" s="412"/>
      <c r="AH606" s="412"/>
      <c r="AI606" s="412"/>
      <c r="AJ606" s="412"/>
      <c r="AK606" s="412"/>
      <c r="AL606" s="412"/>
      <c r="AM606" s="306"/>
    </row>
    <row r="607" spans="1:39" hidden="1" outlineLevel="1">
      <c r="A607" s="530">
        <v>4</v>
      </c>
      <c r="B607" s="518" t="s">
        <v>674</v>
      </c>
      <c r="C607" s="291" t="s">
        <v>25</v>
      </c>
      <c r="D607" s="295"/>
      <c r="E607" s="295"/>
      <c r="F607" s="295"/>
      <c r="G607" s="295"/>
      <c r="H607" s="295"/>
      <c r="I607" s="295"/>
      <c r="J607" s="295"/>
      <c r="K607" s="295"/>
      <c r="L607" s="295"/>
      <c r="M607" s="295"/>
      <c r="N607" s="291"/>
      <c r="O607" s="295"/>
      <c r="P607" s="295"/>
      <c r="Q607" s="295"/>
      <c r="R607" s="295"/>
      <c r="S607" s="295"/>
      <c r="T607" s="295"/>
      <c r="U607" s="295"/>
      <c r="V607" s="295"/>
      <c r="W607" s="295"/>
      <c r="X607" s="295"/>
      <c r="Y607" s="410"/>
      <c r="Z607" s="410"/>
      <c r="AA607" s="410"/>
      <c r="AB607" s="410"/>
      <c r="AC607" s="410"/>
      <c r="AD607" s="410"/>
      <c r="AE607" s="410"/>
      <c r="AF607" s="410"/>
      <c r="AG607" s="410"/>
      <c r="AH607" s="410"/>
      <c r="AI607" s="410"/>
      <c r="AJ607" s="410"/>
      <c r="AK607" s="410"/>
      <c r="AL607" s="410"/>
      <c r="AM607" s="296">
        <f>SUM(Y607:AL607)</f>
        <v>0</v>
      </c>
    </row>
    <row r="608" spans="1:39" hidden="1" outlineLevel="1">
      <c r="A608" s="530"/>
      <c r="B608" s="294" t="s">
        <v>310</v>
      </c>
      <c r="C608" s="291" t="s">
        <v>163</v>
      </c>
      <c r="D608" s="295"/>
      <c r="E608" s="295"/>
      <c r="F608" s="295"/>
      <c r="G608" s="295"/>
      <c r="H608" s="295"/>
      <c r="I608" s="295"/>
      <c r="J608" s="295"/>
      <c r="K608" s="295"/>
      <c r="L608" s="295"/>
      <c r="M608" s="295"/>
      <c r="N608" s="468"/>
      <c r="O608" s="295"/>
      <c r="P608" s="295"/>
      <c r="Q608" s="295"/>
      <c r="R608" s="295"/>
      <c r="S608" s="295"/>
      <c r="T608" s="295"/>
      <c r="U608" s="295"/>
      <c r="V608" s="295"/>
      <c r="W608" s="295"/>
      <c r="X608" s="295"/>
      <c r="Y608" s="411">
        <f>Y607</f>
        <v>0</v>
      </c>
      <c r="Z608" s="411">
        <f t="shared" ref="Z608" si="1698">Z607</f>
        <v>0</v>
      </c>
      <c r="AA608" s="411">
        <f t="shared" ref="AA608" si="1699">AA607</f>
        <v>0</v>
      </c>
      <c r="AB608" s="411">
        <f t="shared" ref="AB608" si="1700">AB607</f>
        <v>0</v>
      </c>
      <c r="AC608" s="411">
        <f t="shared" ref="AC608" si="1701">AC607</f>
        <v>0</v>
      </c>
      <c r="AD608" s="411">
        <f t="shared" ref="AD608" si="1702">AD607</f>
        <v>0</v>
      </c>
      <c r="AE608" s="411">
        <f t="shared" ref="AE608" si="1703">AE607</f>
        <v>0</v>
      </c>
      <c r="AF608" s="411">
        <f t="shared" ref="AF608" si="1704">AF607</f>
        <v>0</v>
      </c>
      <c r="AG608" s="411">
        <f t="shared" ref="AG608" si="1705">AG607</f>
        <v>0</v>
      </c>
      <c r="AH608" s="411">
        <f t="shared" ref="AH608" si="1706">AH607</f>
        <v>0</v>
      </c>
      <c r="AI608" s="411">
        <f t="shared" ref="AI608" si="1707">AI607</f>
        <v>0</v>
      </c>
      <c r="AJ608" s="411">
        <f t="shared" ref="AJ608" si="1708">AJ607</f>
        <v>0</v>
      </c>
      <c r="AK608" s="411">
        <f t="shared" ref="AK608" si="1709">AK607</f>
        <v>0</v>
      </c>
      <c r="AL608" s="411">
        <f t="shared" ref="AL608" si="1710">AL607</f>
        <v>0</v>
      </c>
      <c r="AM608" s="297"/>
    </row>
    <row r="609" spans="1:39" hidden="1" outlineLevel="1">
      <c r="A609" s="530"/>
      <c r="B609" s="294"/>
      <c r="C609" s="305"/>
      <c r="D609" s="304"/>
      <c r="E609" s="304"/>
      <c r="F609" s="304"/>
      <c r="G609" s="304"/>
      <c r="H609" s="304"/>
      <c r="I609" s="304"/>
      <c r="J609" s="304"/>
      <c r="K609" s="304"/>
      <c r="L609" s="304"/>
      <c r="M609" s="304"/>
      <c r="N609" s="291"/>
      <c r="O609" s="304"/>
      <c r="P609" s="304"/>
      <c r="Q609" s="304"/>
      <c r="R609" s="304"/>
      <c r="S609" s="304"/>
      <c r="T609" s="304"/>
      <c r="U609" s="304"/>
      <c r="V609" s="304"/>
      <c r="W609" s="304"/>
      <c r="X609" s="304"/>
      <c r="Y609" s="412"/>
      <c r="Z609" s="412"/>
      <c r="AA609" s="412"/>
      <c r="AB609" s="412"/>
      <c r="AC609" s="412"/>
      <c r="AD609" s="412"/>
      <c r="AE609" s="412"/>
      <c r="AF609" s="412"/>
      <c r="AG609" s="412"/>
      <c r="AH609" s="412"/>
      <c r="AI609" s="412"/>
      <c r="AJ609" s="412"/>
      <c r="AK609" s="412"/>
      <c r="AL609" s="412"/>
      <c r="AM609" s="306"/>
    </row>
    <row r="610" spans="1:39" ht="15.75" hidden="1" customHeight="1" outlineLevel="1">
      <c r="A610" s="530">
        <v>5</v>
      </c>
      <c r="B610" s="428" t="s">
        <v>98</v>
      </c>
      <c r="C610" s="291" t="s">
        <v>25</v>
      </c>
      <c r="D610" s="295"/>
      <c r="E610" s="295"/>
      <c r="F610" s="295"/>
      <c r="G610" s="295"/>
      <c r="H610" s="295"/>
      <c r="I610" s="295"/>
      <c r="J610" s="295"/>
      <c r="K610" s="295"/>
      <c r="L610" s="295"/>
      <c r="M610" s="295"/>
      <c r="N610" s="291"/>
      <c r="O610" s="295"/>
      <c r="P610" s="295"/>
      <c r="Q610" s="295"/>
      <c r="R610" s="295"/>
      <c r="S610" s="295"/>
      <c r="T610" s="295"/>
      <c r="U610" s="295"/>
      <c r="V610" s="295"/>
      <c r="W610" s="295"/>
      <c r="X610" s="295"/>
      <c r="Y610" s="410"/>
      <c r="Z610" s="410"/>
      <c r="AA610" s="410"/>
      <c r="AB610" s="410"/>
      <c r="AC610" s="410"/>
      <c r="AD610" s="410"/>
      <c r="AE610" s="410"/>
      <c r="AF610" s="410"/>
      <c r="AG610" s="410"/>
      <c r="AH610" s="410"/>
      <c r="AI610" s="410"/>
      <c r="AJ610" s="410"/>
      <c r="AK610" s="410"/>
      <c r="AL610" s="410"/>
      <c r="AM610" s="296">
        <f>SUM(Y610:AL610)</f>
        <v>0</v>
      </c>
    </row>
    <row r="611" spans="1:39" hidden="1" outlineLevel="1">
      <c r="A611" s="530"/>
      <c r="B611" s="294" t="s">
        <v>310</v>
      </c>
      <c r="C611" s="291" t="s">
        <v>163</v>
      </c>
      <c r="D611" s="295"/>
      <c r="E611" s="295"/>
      <c r="F611" s="295"/>
      <c r="G611" s="295"/>
      <c r="H611" s="295"/>
      <c r="I611" s="295"/>
      <c r="J611" s="295"/>
      <c r="K611" s="295"/>
      <c r="L611" s="295"/>
      <c r="M611" s="295"/>
      <c r="N611" s="468"/>
      <c r="O611" s="295"/>
      <c r="P611" s="295"/>
      <c r="Q611" s="295"/>
      <c r="R611" s="295"/>
      <c r="S611" s="295"/>
      <c r="T611" s="295"/>
      <c r="U611" s="295"/>
      <c r="V611" s="295"/>
      <c r="W611" s="295"/>
      <c r="X611" s="295"/>
      <c r="Y611" s="411">
        <f>Y610</f>
        <v>0</v>
      </c>
      <c r="Z611" s="411">
        <f t="shared" ref="Z611" si="1711">Z610</f>
        <v>0</v>
      </c>
      <c r="AA611" s="411">
        <f t="shared" ref="AA611" si="1712">AA610</f>
        <v>0</v>
      </c>
      <c r="AB611" s="411">
        <f t="shared" ref="AB611" si="1713">AB610</f>
        <v>0</v>
      </c>
      <c r="AC611" s="411">
        <f t="shared" ref="AC611" si="1714">AC610</f>
        <v>0</v>
      </c>
      <c r="AD611" s="411">
        <f t="shared" ref="AD611" si="1715">AD610</f>
        <v>0</v>
      </c>
      <c r="AE611" s="411">
        <f t="shared" ref="AE611" si="1716">AE610</f>
        <v>0</v>
      </c>
      <c r="AF611" s="411">
        <f t="shared" ref="AF611" si="1717">AF610</f>
        <v>0</v>
      </c>
      <c r="AG611" s="411">
        <f t="shared" ref="AG611" si="1718">AG610</f>
        <v>0</v>
      </c>
      <c r="AH611" s="411">
        <f t="shared" ref="AH611" si="1719">AH610</f>
        <v>0</v>
      </c>
      <c r="AI611" s="411">
        <f t="shared" ref="AI611" si="1720">AI610</f>
        <v>0</v>
      </c>
      <c r="AJ611" s="411">
        <f t="shared" ref="AJ611" si="1721">AJ610</f>
        <v>0</v>
      </c>
      <c r="AK611" s="411">
        <f t="shared" ref="AK611" si="1722">AK610</f>
        <v>0</v>
      </c>
      <c r="AL611" s="411">
        <f t="shared" ref="AL611" si="1723">AL610</f>
        <v>0</v>
      </c>
      <c r="AM611" s="297"/>
    </row>
    <row r="612" spans="1:39" hidden="1" outlineLevel="1">
      <c r="A612" s="530"/>
      <c r="B612" s="294"/>
      <c r="C612" s="291"/>
      <c r="D612" s="291"/>
      <c r="E612" s="291"/>
      <c r="F612" s="291"/>
      <c r="G612" s="291"/>
      <c r="H612" s="291"/>
      <c r="I612" s="291"/>
      <c r="J612" s="291"/>
      <c r="K612" s="291"/>
      <c r="L612" s="291"/>
      <c r="M612" s="291"/>
      <c r="N612" s="291"/>
      <c r="O612" s="291"/>
      <c r="P612" s="291"/>
      <c r="Q612" s="291"/>
      <c r="R612" s="291"/>
      <c r="S612" s="291"/>
      <c r="T612" s="291"/>
      <c r="U612" s="291"/>
      <c r="V612" s="291"/>
      <c r="W612" s="291"/>
      <c r="X612" s="291"/>
      <c r="Y612" s="422"/>
      <c r="Z612" s="423"/>
      <c r="AA612" s="423"/>
      <c r="AB612" s="423"/>
      <c r="AC612" s="423"/>
      <c r="AD612" s="423"/>
      <c r="AE612" s="423"/>
      <c r="AF612" s="423"/>
      <c r="AG612" s="423"/>
      <c r="AH612" s="423"/>
      <c r="AI612" s="423"/>
      <c r="AJ612" s="423"/>
      <c r="AK612" s="423"/>
      <c r="AL612" s="423"/>
      <c r="AM612" s="297"/>
    </row>
    <row r="613" spans="1:39" ht="15.75" hidden="1" outlineLevel="1">
      <c r="A613" s="530"/>
      <c r="B613" s="319" t="s">
        <v>498</v>
      </c>
      <c r="C613" s="289"/>
      <c r="D613" s="289"/>
      <c r="E613" s="289"/>
      <c r="F613" s="289"/>
      <c r="G613" s="289"/>
      <c r="H613" s="289"/>
      <c r="I613" s="289"/>
      <c r="J613" s="289"/>
      <c r="K613" s="289"/>
      <c r="L613" s="289"/>
      <c r="M613" s="289"/>
      <c r="N613" s="290"/>
      <c r="O613" s="289"/>
      <c r="P613" s="289"/>
      <c r="Q613" s="289"/>
      <c r="R613" s="289"/>
      <c r="S613" s="289"/>
      <c r="T613" s="289"/>
      <c r="U613" s="289"/>
      <c r="V613" s="289"/>
      <c r="W613" s="289"/>
      <c r="X613" s="289"/>
      <c r="Y613" s="414"/>
      <c r="Z613" s="414"/>
      <c r="AA613" s="414"/>
      <c r="AB613" s="414"/>
      <c r="AC613" s="414"/>
      <c r="AD613" s="414"/>
      <c r="AE613" s="414"/>
      <c r="AF613" s="414"/>
      <c r="AG613" s="414"/>
      <c r="AH613" s="414"/>
      <c r="AI613" s="414"/>
      <c r="AJ613" s="414"/>
      <c r="AK613" s="414"/>
      <c r="AL613" s="414"/>
      <c r="AM613" s="292"/>
    </row>
    <row r="614" spans="1:39" hidden="1" outlineLevel="1">
      <c r="A614" s="530">
        <v>6</v>
      </c>
      <c r="B614" s="428" t="s">
        <v>99</v>
      </c>
      <c r="C614" s="291" t="s">
        <v>25</v>
      </c>
      <c r="D614" s="295"/>
      <c r="E614" s="295"/>
      <c r="F614" s="295"/>
      <c r="G614" s="295"/>
      <c r="H614" s="295"/>
      <c r="I614" s="295"/>
      <c r="J614" s="295"/>
      <c r="K614" s="295"/>
      <c r="L614" s="295"/>
      <c r="M614" s="295"/>
      <c r="N614" s="295">
        <v>12</v>
      </c>
      <c r="O614" s="295"/>
      <c r="P614" s="295"/>
      <c r="Q614" s="295"/>
      <c r="R614" s="295"/>
      <c r="S614" s="295"/>
      <c r="T614" s="295"/>
      <c r="U614" s="295"/>
      <c r="V614" s="295"/>
      <c r="W614" s="295"/>
      <c r="X614" s="295"/>
      <c r="Y614" s="415"/>
      <c r="Z614" s="410"/>
      <c r="AA614" s="410"/>
      <c r="AB614" s="410"/>
      <c r="AC614" s="410"/>
      <c r="AD614" s="410"/>
      <c r="AE614" s="410"/>
      <c r="AF614" s="415"/>
      <c r="AG614" s="415"/>
      <c r="AH614" s="415"/>
      <c r="AI614" s="415"/>
      <c r="AJ614" s="415"/>
      <c r="AK614" s="415"/>
      <c r="AL614" s="415"/>
      <c r="AM614" s="296">
        <f>SUM(Y614:AL614)</f>
        <v>0</v>
      </c>
    </row>
    <row r="615" spans="1:39" hidden="1" outlineLevel="1">
      <c r="A615" s="530"/>
      <c r="B615" s="294" t="s">
        <v>310</v>
      </c>
      <c r="C615" s="291" t="s">
        <v>163</v>
      </c>
      <c r="D615" s="295"/>
      <c r="E615" s="295"/>
      <c r="F615" s="295"/>
      <c r="G615" s="295"/>
      <c r="H615" s="295"/>
      <c r="I615" s="295"/>
      <c r="J615" s="295"/>
      <c r="K615" s="295"/>
      <c r="L615" s="295"/>
      <c r="M615" s="295"/>
      <c r="N615" s="295">
        <f>N614</f>
        <v>12</v>
      </c>
      <c r="O615" s="295"/>
      <c r="P615" s="295"/>
      <c r="Q615" s="295"/>
      <c r="R615" s="295"/>
      <c r="S615" s="295"/>
      <c r="T615" s="295"/>
      <c r="U615" s="295"/>
      <c r="V615" s="295"/>
      <c r="W615" s="295"/>
      <c r="X615" s="295"/>
      <c r="Y615" s="411">
        <f>Y614</f>
        <v>0</v>
      </c>
      <c r="Z615" s="411">
        <f t="shared" ref="Z615" si="1724">Z614</f>
        <v>0</v>
      </c>
      <c r="AA615" s="411">
        <f t="shared" ref="AA615" si="1725">AA614</f>
        <v>0</v>
      </c>
      <c r="AB615" s="411">
        <f t="shared" ref="AB615" si="1726">AB614</f>
        <v>0</v>
      </c>
      <c r="AC615" s="411">
        <f t="shared" ref="AC615" si="1727">AC614</f>
        <v>0</v>
      </c>
      <c r="AD615" s="411">
        <f t="shared" ref="AD615" si="1728">AD614</f>
        <v>0</v>
      </c>
      <c r="AE615" s="411">
        <f t="shared" ref="AE615" si="1729">AE614</f>
        <v>0</v>
      </c>
      <c r="AF615" s="411">
        <f t="shared" ref="AF615" si="1730">AF614</f>
        <v>0</v>
      </c>
      <c r="AG615" s="411">
        <f t="shared" ref="AG615" si="1731">AG614</f>
        <v>0</v>
      </c>
      <c r="AH615" s="411">
        <f t="shared" ref="AH615" si="1732">AH614</f>
        <v>0</v>
      </c>
      <c r="AI615" s="411">
        <f t="shared" ref="AI615" si="1733">AI614</f>
        <v>0</v>
      </c>
      <c r="AJ615" s="411">
        <f t="shared" ref="AJ615" si="1734">AJ614</f>
        <v>0</v>
      </c>
      <c r="AK615" s="411">
        <f t="shared" ref="AK615" si="1735">AK614</f>
        <v>0</v>
      </c>
      <c r="AL615" s="411">
        <f t="shared" ref="AL615" si="1736">AL614</f>
        <v>0</v>
      </c>
      <c r="AM615" s="311"/>
    </row>
    <row r="616" spans="1:39" hidden="1" outlineLevel="1">
      <c r="A616" s="530"/>
      <c r="B616" s="310"/>
      <c r="C616" s="312"/>
      <c r="D616" s="291"/>
      <c r="E616" s="291"/>
      <c r="F616" s="291"/>
      <c r="G616" s="291"/>
      <c r="H616" s="291"/>
      <c r="I616" s="291"/>
      <c r="J616" s="291"/>
      <c r="K616" s="291"/>
      <c r="L616" s="291"/>
      <c r="M616" s="291"/>
      <c r="N616" s="291"/>
      <c r="O616" s="291"/>
      <c r="P616" s="291"/>
      <c r="Q616" s="291"/>
      <c r="R616" s="291"/>
      <c r="S616" s="291"/>
      <c r="T616" s="291"/>
      <c r="U616" s="291"/>
      <c r="V616" s="291"/>
      <c r="W616" s="291"/>
      <c r="X616" s="291"/>
      <c r="Y616" s="416"/>
      <c r="Z616" s="416"/>
      <c r="AA616" s="416"/>
      <c r="AB616" s="416"/>
      <c r="AC616" s="416"/>
      <c r="AD616" s="416"/>
      <c r="AE616" s="416"/>
      <c r="AF616" s="416"/>
      <c r="AG616" s="416"/>
      <c r="AH616" s="416"/>
      <c r="AI616" s="416"/>
      <c r="AJ616" s="416"/>
      <c r="AK616" s="416"/>
      <c r="AL616" s="416"/>
      <c r="AM616" s="313"/>
    </row>
    <row r="617" spans="1:39" ht="30" hidden="1" outlineLevel="1">
      <c r="A617" s="530">
        <v>7</v>
      </c>
      <c r="B617" s="428" t="s">
        <v>100</v>
      </c>
      <c r="C617" s="291" t="s">
        <v>25</v>
      </c>
      <c r="D617" s="295"/>
      <c r="E617" s="295"/>
      <c r="F617" s="295"/>
      <c r="G617" s="295"/>
      <c r="H617" s="295"/>
      <c r="I617" s="295"/>
      <c r="J617" s="295"/>
      <c r="K617" s="295"/>
      <c r="L617" s="295"/>
      <c r="M617" s="295"/>
      <c r="N617" s="295">
        <v>12</v>
      </c>
      <c r="O617" s="295"/>
      <c r="P617" s="295"/>
      <c r="Q617" s="295"/>
      <c r="R617" s="295"/>
      <c r="S617" s="295"/>
      <c r="T617" s="295"/>
      <c r="U617" s="295"/>
      <c r="V617" s="295"/>
      <c r="W617" s="295"/>
      <c r="X617" s="295"/>
      <c r="Y617" s="415"/>
      <c r="Z617" s="410"/>
      <c r="AA617" s="410"/>
      <c r="AB617" s="410"/>
      <c r="AC617" s="410"/>
      <c r="AD617" s="410"/>
      <c r="AE617" s="410"/>
      <c r="AF617" s="415"/>
      <c r="AG617" s="415"/>
      <c r="AH617" s="415"/>
      <c r="AI617" s="415"/>
      <c r="AJ617" s="415"/>
      <c r="AK617" s="415"/>
      <c r="AL617" s="415"/>
      <c r="AM617" s="296">
        <f>SUM(Y617:AL617)</f>
        <v>0</v>
      </c>
    </row>
    <row r="618" spans="1:39" hidden="1" outlineLevel="1">
      <c r="A618" s="530"/>
      <c r="B618" s="294" t="s">
        <v>310</v>
      </c>
      <c r="C618" s="291" t="s">
        <v>163</v>
      </c>
      <c r="D618" s="295"/>
      <c r="E618" s="295"/>
      <c r="F618" s="295"/>
      <c r="G618" s="295"/>
      <c r="H618" s="295"/>
      <c r="I618" s="295"/>
      <c r="J618" s="295"/>
      <c r="K618" s="295"/>
      <c r="L618" s="295"/>
      <c r="M618" s="295"/>
      <c r="N618" s="295">
        <f>N617</f>
        <v>12</v>
      </c>
      <c r="O618" s="295"/>
      <c r="P618" s="295"/>
      <c r="Q618" s="295"/>
      <c r="R618" s="295"/>
      <c r="S618" s="295"/>
      <c r="T618" s="295"/>
      <c r="U618" s="295"/>
      <c r="V618" s="295"/>
      <c r="W618" s="295"/>
      <c r="X618" s="295"/>
      <c r="Y618" s="411">
        <f>Y617</f>
        <v>0</v>
      </c>
      <c r="Z618" s="411">
        <f t="shared" ref="Z618" si="1737">Z617</f>
        <v>0</v>
      </c>
      <c r="AA618" s="411">
        <f t="shared" ref="AA618" si="1738">AA617</f>
        <v>0</v>
      </c>
      <c r="AB618" s="411">
        <f t="shared" ref="AB618" si="1739">AB617</f>
        <v>0</v>
      </c>
      <c r="AC618" s="411">
        <f t="shared" ref="AC618" si="1740">AC617</f>
        <v>0</v>
      </c>
      <c r="AD618" s="411">
        <f t="shared" ref="AD618" si="1741">AD617</f>
        <v>0</v>
      </c>
      <c r="AE618" s="411">
        <f t="shared" ref="AE618" si="1742">AE617</f>
        <v>0</v>
      </c>
      <c r="AF618" s="411">
        <f t="shared" ref="AF618" si="1743">AF617</f>
        <v>0</v>
      </c>
      <c r="AG618" s="411">
        <f t="shared" ref="AG618" si="1744">AG617</f>
        <v>0</v>
      </c>
      <c r="AH618" s="411">
        <f t="shared" ref="AH618" si="1745">AH617</f>
        <v>0</v>
      </c>
      <c r="AI618" s="411">
        <f t="shared" ref="AI618" si="1746">AI617</f>
        <v>0</v>
      </c>
      <c r="AJ618" s="411">
        <f t="shared" ref="AJ618" si="1747">AJ617</f>
        <v>0</v>
      </c>
      <c r="AK618" s="411">
        <f t="shared" ref="AK618" si="1748">AK617</f>
        <v>0</v>
      </c>
      <c r="AL618" s="411">
        <f t="shared" ref="AL618" si="1749">AL617</f>
        <v>0</v>
      </c>
      <c r="AM618" s="311"/>
    </row>
    <row r="619" spans="1:39" hidden="1" outlineLevel="1">
      <c r="A619" s="530"/>
      <c r="B619" s="314"/>
      <c r="C619" s="312"/>
      <c r="D619" s="291"/>
      <c r="E619" s="291"/>
      <c r="F619" s="291"/>
      <c r="G619" s="291"/>
      <c r="H619" s="291"/>
      <c r="I619" s="291"/>
      <c r="J619" s="291"/>
      <c r="K619" s="291"/>
      <c r="L619" s="291"/>
      <c r="M619" s="291"/>
      <c r="N619" s="291"/>
      <c r="O619" s="291"/>
      <c r="P619" s="291"/>
      <c r="Q619" s="291"/>
      <c r="R619" s="291"/>
      <c r="S619" s="291"/>
      <c r="T619" s="291"/>
      <c r="U619" s="291"/>
      <c r="V619" s="291"/>
      <c r="W619" s="291"/>
      <c r="X619" s="291"/>
      <c r="Y619" s="416"/>
      <c r="Z619" s="417"/>
      <c r="AA619" s="416"/>
      <c r="AB619" s="416"/>
      <c r="AC619" s="416"/>
      <c r="AD619" s="416"/>
      <c r="AE619" s="416"/>
      <c r="AF619" s="416"/>
      <c r="AG619" s="416"/>
      <c r="AH619" s="416"/>
      <c r="AI619" s="416"/>
      <c r="AJ619" s="416"/>
      <c r="AK619" s="416"/>
      <c r="AL619" s="416"/>
      <c r="AM619" s="313"/>
    </row>
    <row r="620" spans="1:39" ht="30" hidden="1" outlineLevel="1">
      <c r="A620" s="530">
        <v>8</v>
      </c>
      <c r="B620" s="428" t="s">
        <v>101</v>
      </c>
      <c r="C620" s="291" t="s">
        <v>25</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415"/>
      <c r="Z620" s="410"/>
      <c r="AA620" s="410"/>
      <c r="AB620" s="410"/>
      <c r="AC620" s="410"/>
      <c r="AD620" s="410"/>
      <c r="AE620" s="410"/>
      <c r="AF620" s="415"/>
      <c r="AG620" s="415"/>
      <c r="AH620" s="415"/>
      <c r="AI620" s="415"/>
      <c r="AJ620" s="415"/>
      <c r="AK620" s="415"/>
      <c r="AL620" s="415"/>
      <c r="AM620" s="296">
        <f>SUM(Y620:AL620)</f>
        <v>0</v>
      </c>
    </row>
    <row r="621" spans="1:39" hidden="1" outlineLevel="1">
      <c r="A621" s="530"/>
      <c r="B621" s="294" t="s">
        <v>310</v>
      </c>
      <c r="C621" s="291" t="s">
        <v>163</v>
      </c>
      <c r="D621" s="295"/>
      <c r="E621" s="295"/>
      <c r="F621" s="295"/>
      <c r="G621" s="295"/>
      <c r="H621" s="295"/>
      <c r="I621" s="295"/>
      <c r="J621" s="295"/>
      <c r="K621" s="295"/>
      <c r="L621" s="295"/>
      <c r="M621" s="295"/>
      <c r="N621" s="295">
        <f>N620</f>
        <v>12</v>
      </c>
      <c r="O621" s="295"/>
      <c r="P621" s="295"/>
      <c r="Q621" s="295"/>
      <c r="R621" s="295"/>
      <c r="S621" s="295"/>
      <c r="T621" s="295"/>
      <c r="U621" s="295"/>
      <c r="V621" s="295"/>
      <c r="W621" s="295"/>
      <c r="X621" s="295"/>
      <c r="Y621" s="411">
        <f>Y620</f>
        <v>0</v>
      </c>
      <c r="Z621" s="411">
        <f t="shared" ref="Z621" si="1750">Z620</f>
        <v>0</v>
      </c>
      <c r="AA621" s="411">
        <f t="shared" ref="AA621" si="1751">AA620</f>
        <v>0</v>
      </c>
      <c r="AB621" s="411">
        <f t="shared" ref="AB621" si="1752">AB620</f>
        <v>0</v>
      </c>
      <c r="AC621" s="411">
        <f t="shared" ref="AC621" si="1753">AC620</f>
        <v>0</v>
      </c>
      <c r="AD621" s="411">
        <f t="shared" ref="AD621" si="1754">AD620</f>
        <v>0</v>
      </c>
      <c r="AE621" s="411">
        <f t="shared" ref="AE621" si="1755">AE620</f>
        <v>0</v>
      </c>
      <c r="AF621" s="411">
        <f t="shared" ref="AF621" si="1756">AF620</f>
        <v>0</v>
      </c>
      <c r="AG621" s="411">
        <f t="shared" ref="AG621" si="1757">AG620</f>
        <v>0</v>
      </c>
      <c r="AH621" s="411">
        <f t="shared" ref="AH621" si="1758">AH620</f>
        <v>0</v>
      </c>
      <c r="AI621" s="411">
        <f t="shared" ref="AI621" si="1759">AI620</f>
        <v>0</v>
      </c>
      <c r="AJ621" s="411">
        <f t="shared" ref="AJ621" si="1760">AJ620</f>
        <v>0</v>
      </c>
      <c r="AK621" s="411">
        <f t="shared" ref="AK621" si="1761">AK620</f>
        <v>0</v>
      </c>
      <c r="AL621" s="411">
        <f t="shared" ref="AL621" si="1762">AL620</f>
        <v>0</v>
      </c>
      <c r="AM621" s="311"/>
    </row>
    <row r="622" spans="1:39" hidden="1" outlineLevel="1">
      <c r="A622" s="530"/>
      <c r="B622" s="314"/>
      <c r="C622" s="312"/>
      <c r="D622" s="316"/>
      <c r="E622" s="316"/>
      <c r="F622" s="316"/>
      <c r="G622" s="316"/>
      <c r="H622" s="316"/>
      <c r="I622" s="316"/>
      <c r="J622" s="316"/>
      <c r="K622" s="316"/>
      <c r="L622" s="316"/>
      <c r="M622" s="316"/>
      <c r="N622" s="291"/>
      <c r="O622" s="316"/>
      <c r="P622" s="316"/>
      <c r="Q622" s="316"/>
      <c r="R622" s="316"/>
      <c r="S622" s="316"/>
      <c r="T622" s="316"/>
      <c r="U622" s="316"/>
      <c r="V622" s="316"/>
      <c r="W622" s="316"/>
      <c r="X622" s="316"/>
      <c r="Y622" s="416"/>
      <c r="Z622" s="417"/>
      <c r="AA622" s="416"/>
      <c r="AB622" s="416"/>
      <c r="AC622" s="416"/>
      <c r="AD622" s="416"/>
      <c r="AE622" s="416"/>
      <c r="AF622" s="416"/>
      <c r="AG622" s="416"/>
      <c r="AH622" s="416"/>
      <c r="AI622" s="416"/>
      <c r="AJ622" s="416"/>
      <c r="AK622" s="416"/>
      <c r="AL622" s="416"/>
      <c r="AM622" s="313"/>
    </row>
    <row r="623" spans="1:39" ht="30" hidden="1" outlineLevel="1">
      <c r="A623" s="530">
        <v>9</v>
      </c>
      <c r="B623" s="428" t="s">
        <v>102</v>
      </c>
      <c r="C623" s="291" t="s">
        <v>25</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415"/>
      <c r="Z623" s="410"/>
      <c r="AA623" s="410"/>
      <c r="AB623" s="410"/>
      <c r="AC623" s="410"/>
      <c r="AD623" s="410"/>
      <c r="AE623" s="410"/>
      <c r="AF623" s="415"/>
      <c r="AG623" s="415"/>
      <c r="AH623" s="415"/>
      <c r="AI623" s="415"/>
      <c r="AJ623" s="415"/>
      <c r="AK623" s="415"/>
      <c r="AL623" s="415"/>
      <c r="AM623" s="296">
        <f>SUM(Y623:AL623)</f>
        <v>0</v>
      </c>
    </row>
    <row r="624" spans="1:39" hidden="1" outlineLevel="1">
      <c r="A624" s="530"/>
      <c r="B624" s="294" t="s">
        <v>310</v>
      </c>
      <c r="C624" s="291" t="s">
        <v>163</v>
      </c>
      <c r="D624" s="295"/>
      <c r="E624" s="295"/>
      <c r="F624" s="295"/>
      <c r="G624" s="295"/>
      <c r="H624" s="295"/>
      <c r="I624" s="295"/>
      <c r="J624" s="295"/>
      <c r="K624" s="295"/>
      <c r="L624" s="295"/>
      <c r="M624" s="295"/>
      <c r="N624" s="295">
        <f>N623</f>
        <v>12</v>
      </c>
      <c r="O624" s="295"/>
      <c r="P624" s="295"/>
      <c r="Q624" s="295"/>
      <c r="R624" s="295"/>
      <c r="S624" s="295"/>
      <c r="T624" s="295"/>
      <c r="U624" s="295"/>
      <c r="V624" s="295"/>
      <c r="W624" s="295"/>
      <c r="X624" s="295"/>
      <c r="Y624" s="411">
        <f>Y623</f>
        <v>0</v>
      </c>
      <c r="Z624" s="411">
        <f t="shared" ref="Z624" si="1763">Z623</f>
        <v>0</v>
      </c>
      <c r="AA624" s="411">
        <f t="shared" ref="AA624" si="1764">AA623</f>
        <v>0</v>
      </c>
      <c r="AB624" s="411">
        <f t="shared" ref="AB624" si="1765">AB623</f>
        <v>0</v>
      </c>
      <c r="AC624" s="411">
        <f t="shared" ref="AC624" si="1766">AC623</f>
        <v>0</v>
      </c>
      <c r="AD624" s="411">
        <f t="shared" ref="AD624" si="1767">AD623</f>
        <v>0</v>
      </c>
      <c r="AE624" s="411">
        <f t="shared" ref="AE624" si="1768">AE623</f>
        <v>0</v>
      </c>
      <c r="AF624" s="411">
        <f t="shared" ref="AF624" si="1769">AF623</f>
        <v>0</v>
      </c>
      <c r="AG624" s="411">
        <f t="shared" ref="AG624" si="1770">AG623</f>
        <v>0</v>
      </c>
      <c r="AH624" s="411">
        <f t="shared" ref="AH624" si="1771">AH623</f>
        <v>0</v>
      </c>
      <c r="AI624" s="411">
        <f t="shared" ref="AI624" si="1772">AI623</f>
        <v>0</v>
      </c>
      <c r="AJ624" s="411">
        <f t="shared" ref="AJ624" si="1773">AJ623</f>
        <v>0</v>
      </c>
      <c r="AK624" s="411">
        <f t="shared" ref="AK624" si="1774">AK623</f>
        <v>0</v>
      </c>
      <c r="AL624" s="411">
        <f t="shared" ref="AL624" si="1775">AL623</f>
        <v>0</v>
      </c>
      <c r="AM624" s="311"/>
    </row>
    <row r="625" spans="1:39" hidden="1" outlineLevel="1">
      <c r="A625" s="530"/>
      <c r="B625" s="314"/>
      <c r="C625" s="312"/>
      <c r="D625" s="316"/>
      <c r="E625" s="316"/>
      <c r="F625" s="316"/>
      <c r="G625" s="316"/>
      <c r="H625" s="316"/>
      <c r="I625" s="316"/>
      <c r="J625" s="316"/>
      <c r="K625" s="316"/>
      <c r="L625" s="316"/>
      <c r="M625" s="316"/>
      <c r="N625" s="291"/>
      <c r="O625" s="316"/>
      <c r="P625" s="316"/>
      <c r="Q625" s="316"/>
      <c r="R625" s="316"/>
      <c r="S625" s="316"/>
      <c r="T625" s="316"/>
      <c r="U625" s="316"/>
      <c r="V625" s="316"/>
      <c r="W625" s="316"/>
      <c r="X625" s="316"/>
      <c r="Y625" s="416"/>
      <c r="Z625" s="416"/>
      <c r="AA625" s="416"/>
      <c r="AB625" s="416"/>
      <c r="AC625" s="416"/>
      <c r="AD625" s="416"/>
      <c r="AE625" s="416"/>
      <c r="AF625" s="416"/>
      <c r="AG625" s="416"/>
      <c r="AH625" s="416"/>
      <c r="AI625" s="416"/>
      <c r="AJ625" s="416"/>
      <c r="AK625" s="416"/>
      <c r="AL625" s="416"/>
      <c r="AM625" s="313"/>
    </row>
    <row r="626" spans="1:39" ht="30" hidden="1" outlineLevel="1">
      <c r="A626" s="530">
        <v>10</v>
      </c>
      <c r="B626" s="428" t="s">
        <v>103</v>
      </c>
      <c r="C626" s="291" t="s">
        <v>25</v>
      </c>
      <c r="D626" s="295"/>
      <c r="E626" s="295"/>
      <c r="F626" s="295"/>
      <c r="G626" s="295"/>
      <c r="H626" s="295"/>
      <c r="I626" s="295"/>
      <c r="J626" s="295"/>
      <c r="K626" s="295"/>
      <c r="L626" s="295"/>
      <c r="M626" s="295"/>
      <c r="N626" s="295">
        <v>3</v>
      </c>
      <c r="O626" s="295"/>
      <c r="P626" s="295"/>
      <c r="Q626" s="295"/>
      <c r="R626" s="295"/>
      <c r="S626" s="295"/>
      <c r="T626" s="295"/>
      <c r="U626" s="295"/>
      <c r="V626" s="295"/>
      <c r="W626" s="295"/>
      <c r="X626" s="295"/>
      <c r="Y626" s="415"/>
      <c r="Z626" s="410"/>
      <c r="AA626" s="410"/>
      <c r="AB626" s="410"/>
      <c r="AC626" s="410"/>
      <c r="AD626" s="410"/>
      <c r="AE626" s="410"/>
      <c r="AF626" s="415"/>
      <c r="AG626" s="415"/>
      <c r="AH626" s="415"/>
      <c r="AI626" s="415"/>
      <c r="AJ626" s="415"/>
      <c r="AK626" s="415"/>
      <c r="AL626" s="415"/>
      <c r="AM626" s="296">
        <f>SUM(Y626:AL626)</f>
        <v>0</v>
      </c>
    </row>
    <row r="627" spans="1:39" hidden="1" outlineLevel="1">
      <c r="A627" s="530"/>
      <c r="B627" s="294" t="s">
        <v>310</v>
      </c>
      <c r="C627" s="291" t="s">
        <v>163</v>
      </c>
      <c r="D627" s="295"/>
      <c r="E627" s="295"/>
      <c r="F627" s="295"/>
      <c r="G627" s="295"/>
      <c r="H627" s="295"/>
      <c r="I627" s="295"/>
      <c r="J627" s="295"/>
      <c r="K627" s="295"/>
      <c r="L627" s="295"/>
      <c r="M627" s="295"/>
      <c r="N627" s="295">
        <f>N626</f>
        <v>3</v>
      </c>
      <c r="O627" s="295"/>
      <c r="P627" s="295"/>
      <c r="Q627" s="295"/>
      <c r="R627" s="295"/>
      <c r="S627" s="295"/>
      <c r="T627" s="295"/>
      <c r="U627" s="295"/>
      <c r="V627" s="295"/>
      <c r="W627" s="295"/>
      <c r="X627" s="295"/>
      <c r="Y627" s="411">
        <f>Y626</f>
        <v>0</v>
      </c>
      <c r="Z627" s="411">
        <f t="shared" ref="Z627" si="1776">Z626</f>
        <v>0</v>
      </c>
      <c r="AA627" s="411">
        <f t="shared" ref="AA627" si="1777">AA626</f>
        <v>0</v>
      </c>
      <c r="AB627" s="411">
        <f t="shared" ref="AB627" si="1778">AB626</f>
        <v>0</v>
      </c>
      <c r="AC627" s="411">
        <f t="shared" ref="AC627" si="1779">AC626</f>
        <v>0</v>
      </c>
      <c r="AD627" s="411">
        <f t="shared" ref="AD627" si="1780">AD626</f>
        <v>0</v>
      </c>
      <c r="AE627" s="411">
        <f t="shared" ref="AE627" si="1781">AE626</f>
        <v>0</v>
      </c>
      <c r="AF627" s="411">
        <f t="shared" ref="AF627" si="1782">AF626</f>
        <v>0</v>
      </c>
      <c r="AG627" s="411">
        <f t="shared" ref="AG627" si="1783">AG626</f>
        <v>0</v>
      </c>
      <c r="AH627" s="411">
        <f t="shared" ref="AH627" si="1784">AH626</f>
        <v>0</v>
      </c>
      <c r="AI627" s="411">
        <f t="shared" ref="AI627" si="1785">AI626</f>
        <v>0</v>
      </c>
      <c r="AJ627" s="411">
        <f t="shared" ref="AJ627" si="1786">AJ626</f>
        <v>0</v>
      </c>
      <c r="AK627" s="411">
        <f t="shared" ref="AK627" si="1787">AK626</f>
        <v>0</v>
      </c>
      <c r="AL627" s="411">
        <f t="shared" ref="AL627" si="1788">AL626</f>
        <v>0</v>
      </c>
      <c r="AM627" s="311"/>
    </row>
    <row r="628" spans="1:39" hidden="1" outlineLevel="1">
      <c r="A628" s="530"/>
      <c r="B628" s="314"/>
      <c r="C628" s="312"/>
      <c r="D628" s="316"/>
      <c r="E628" s="316"/>
      <c r="F628" s="316"/>
      <c r="G628" s="316"/>
      <c r="H628" s="316"/>
      <c r="I628" s="316"/>
      <c r="J628" s="316"/>
      <c r="K628" s="316"/>
      <c r="L628" s="316"/>
      <c r="M628" s="316"/>
      <c r="N628" s="291"/>
      <c r="O628" s="316"/>
      <c r="P628" s="316"/>
      <c r="Q628" s="316"/>
      <c r="R628" s="316"/>
      <c r="S628" s="316"/>
      <c r="T628" s="316"/>
      <c r="U628" s="316"/>
      <c r="V628" s="316"/>
      <c r="W628" s="316"/>
      <c r="X628" s="316"/>
      <c r="Y628" s="416"/>
      <c r="Z628" s="417"/>
      <c r="AA628" s="416"/>
      <c r="AB628" s="416"/>
      <c r="AC628" s="416"/>
      <c r="AD628" s="416"/>
      <c r="AE628" s="416"/>
      <c r="AF628" s="416"/>
      <c r="AG628" s="416"/>
      <c r="AH628" s="416"/>
      <c r="AI628" s="416"/>
      <c r="AJ628" s="416"/>
      <c r="AK628" s="416"/>
      <c r="AL628" s="416"/>
      <c r="AM628" s="313"/>
    </row>
    <row r="629" spans="1:39" ht="15.75" hidden="1" outlineLevel="1">
      <c r="A629" s="530"/>
      <c r="B629" s="288" t="s">
        <v>10</v>
      </c>
      <c r="C629" s="289"/>
      <c r="D629" s="289"/>
      <c r="E629" s="289"/>
      <c r="F629" s="289"/>
      <c r="G629" s="289"/>
      <c r="H629" s="289"/>
      <c r="I629" s="289"/>
      <c r="J629" s="289"/>
      <c r="K629" s="289"/>
      <c r="L629" s="289"/>
      <c r="M629" s="289"/>
      <c r="N629" s="290"/>
      <c r="O629" s="289"/>
      <c r="P629" s="289"/>
      <c r="Q629" s="289"/>
      <c r="R629" s="289"/>
      <c r="S629" s="289"/>
      <c r="T629" s="289"/>
      <c r="U629" s="289"/>
      <c r="V629" s="289"/>
      <c r="W629" s="289"/>
      <c r="X629" s="289"/>
      <c r="Y629" s="414"/>
      <c r="Z629" s="414"/>
      <c r="AA629" s="414"/>
      <c r="AB629" s="414"/>
      <c r="AC629" s="414"/>
      <c r="AD629" s="414"/>
      <c r="AE629" s="414"/>
      <c r="AF629" s="414"/>
      <c r="AG629" s="414"/>
      <c r="AH629" s="414"/>
      <c r="AI629" s="414"/>
      <c r="AJ629" s="414"/>
      <c r="AK629" s="414"/>
      <c r="AL629" s="414"/>
      <c r="AM629" s="292"/>
    </row>
    <row r="630" spans="1:39" ht="30" hidden="1" outlineLevel="1">
      <c r="A630" s="530">
        <v>11</v>
      </c>
      <c r="B630" s="428" t="s">
        <v>104</v>
      </c>
      <c r="C630" s="291" t="s">
        <v>25</v>
      </c>
      <c r="D630" s="295"/>
      <c r="E630" s="295"/>
      <c r="F630" s="295"/>
      <c r="G630" s="295"/>
      <c r="H630" s="295"/>
      <c r="I630" s="295"/>
      <c r="J630" s="295"/>
      <c r="K630" s="295"/>
      <c r="L630" s="295"/>
      <c r="M630" s="295"/>
      <c r="N630" s="295">
        <v>12</v>
      </c>
      <c r="O630" s="295"/>
      <c r="P630" s="295"/>
      <c r="Q630" s="295"/>
      <c r="R630" s="295"/>
      <c r="S630" s="295"/>
      <c r="T630" s="295"/>
      <c r="U630" s="295"/>
      <c r="V630" s="295"/>
      <c r="W630" s="295"/>
      <c r="X630" s="295"/>
      <c r="Y630" s="426"/>
      <c r="Z630" s="410"/>
      <c r="AA630" s="410"/>
      <c r="AB630" s="410"/>
      <c r="AC630" s="410"/>
      <c r="AD630" s="410"/>
      <c r="AE630" s="410"/>
      <c r="AF630" s="415"/>
      <c r="AG630" s="415"/>
      <c r="AH630" s="415"/>
      <c r="AI630" s="415"/>
      <c r="AJ630" s="415"/>
      <c r="AK630" s="415"/>
      <c r="AL630" s="415"/>
      <c r="AM630" s="296">
        <f>SUM(Y630:AL630)</f>
        <v>0</v>
      </c>
    </row>
    <row r="631" spans="1:39" hidden="1" outlineLevel="1">
      <c r="A631" s="530"/>
      <c r="B631" s="294" t="s">
        <v>310</v>
      </c>
      <c r="C631" s="291" t="s">
        <v>163</v>
      </c>
      <c r="D631" s="295"/>
      <c r="E631" s="295"/>
      <c r="F631" s="295"/>
      <c r="G631" s="295"/>
      <c r="H631" s="295"/>
      <c r="I631" s="295"/>
      <c r="J631" s="295"/>
      <c r="K631" s="295"/>
      <c r="L631" s="295"/>
      <c r="M631" s="295"/>
      <c r="N631" s="295">
        <f>N630</f>
        <v>12</v>
      </c>
      <c r="O631" s="295"/>
      <c r="P631" s="295"/>
      <c r="Q631" s="295"/>
      <c r="R631" s="295"/>
      <c r="S631" s="295"/>
      <c r="T631" s="295"/>
      <c r="U631" s="295"/>
      <c r="V631" s="295"/>
      <c r="W631" s="295"/>
      <c r="X631" s="295"/>
      <c r="Y631" s="411">
        <f>Y630</f>
        <v>0</v>
      </c>
      <c r="Z631" s="411">
        <f t="shared" ref="Z631" si="1789">Z630</f>
        <v>0</v>
      </c>
      <c r="AA631" s="411">
        <f t="shared" ref="AA631" si="1790">AA630</f>
        <v>0</v>
      </c>
      <c r="AB631" s="411">
        <f t="shared" ref="AB631" si="1791">AB630</f>
        <v>0</v>
      </c>
      <c r="AC631" s="411">
        <f t="shared" ref="AC631" si="1792">AC630</f>
        <v>0</v>
      </c>
      <c r="AD631" s="411">
        <f t="shared" ref="AD631" si="1793">AD630</f>
        <v>0</v>
      </c>
      <c r="AE631" s="411">
        <f t="shared" ref="AE631" si="1794">AE630</f>
        <v>0</v>
      </c>
      <c r="AF631" s="411">
        <f t="shared" ref="AF631" si="1795">AF630</f>
        <v>0</v>
      </c>
      <c r="AG631" s="411">
        <f t="shared" ref="AG631" si="1796">AG630</f>
        <v>0</v>
      </c>
      <c r="AH631" s="411">
        <f t="shared" ref="AH631" si="1797">AH630</f>
        <v>0</v>
      </c>
      <c r="AI631" s="411">
        <f t="shared" ref="AI631" si="1798">AI630</f>
        <v>0</v>
      </c>
      <c r="AJ631" s="411">
        <f t="shared" ref="AJ631" si="1799">AJ630</f>
        <v>0</v>
      </c>
      <c r="AK631" s="411">
        <f t="shared" ref="AK631" si="1800">AK630</f>
        <v>0</v>
      </c>
      <c r="AL631" s="411">
        <f t="shared" ref="AL631" si="1801">AL630</f>
        <v>0</v>
      </c>
      <c r="AM631" s="297"/>
    </row>
    <row r="632" spans="1:39" hidden="1" outlineLevel="1">
      <c r="A632" s="530"/>
      <c r="B632" s="315"/>
      <c r="C632" s="305"/>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21"/>
      <c r="AA632" s="421"/>
      <c r="AB632" s="421"/>
      <c r="AC632" s="421"/>
      <c r="AD632" s="421"/>
      <c r="AE632" s="421"/>
      <c r="AF632" s="421"/>
      <c r="AG632" s="421"/>
      <c r="AH632" s="421"/>
      <c r="AI632" s="421"/>
      <c r="AJ632" s="421"/>
      <c r="AK632" s="421"/>
      <c r="AL632" s="421"/>
      <c r="AM632" s="306"/>
    </row>
    <row r="633" spans="1:39" ht="45" hidden="1" outlineLevel="1">
      <c r="A633" s="530">
        <v>12</v>
      </c>
      <c r="B633" s="428" t="s">
        <v>105</v>
      </c>
      <c r="C633" s="291" t="s">
        <v>25</v>
      </c>
      <c r="D633" s="295"/>
      <c r="E633" s="295"/>
      <c r="F633" s="295"/>
      <c r="G633" s="295"/>
      <c r="H633" s="295"/>
      <c r="I633" s="295"/>
      <c r="J633" s="295"/>
      <c r="K633" s="295"/>
      <c r="L633" s="295"/>
      <c r="M633" s="295"/>
      <c r="N633" s="295">
        <v>12</v>
      </c>
      <c r="O633" s="295"/>
      <c r="P633" s="295"/>
      <c r="Q633" s="295"/>
      <c r="R633" s="295"/>
      <c r="S633" s="295"/>
      <c r="T633" s="295"/>
      <c r="U633" s="295"/>
      <c r="V633" s="295"/>
      <c r="W633" s="295"/>
      <c r="X633" s="295"/>
      <c r="Y633" s="410"/>
      <c r="Z633" s="410"/>
      <c r="AA633" s="410"/>
      <c r="AB633" s="410"/>
      <c r="AC633" s="410"/>
      <c r="AD633" s="410"/>
      <c r="AE633" s="410"/>
      <c r="AF633" s="415"/>
      <c r="AG633" s="415"/>
      <c r="AH633" s="415"/>
      <c r="AI633" s="415"/>
      <c r="AJ633" s="415"/>
      <c r="AK633" s="415"/>
      <c r="AL633" s="415"/>
      <c r="AM633" s="296">
        <f>SUM(Y633:AL633)</f>
        <v>0</v>
      </c>
    </row>
    <row r="634" spans="1:39" hidden="1" outlineLevel="1">
      <c r="A634" s="530"/>
      <c r="B634" s="294" t="s">
        <v>310</v>
      </c>
      <c r="C634" s="291" t="s">
        <v>163</v>
      </c>
      <c r="D634" s="295"/>
      <c r="E634" s="295"/>
      <c r="F634" s="295"/>
      <c r="G634" s="295"/>
      <c r="H634" s="295"/>
      <c r="I634" s="295"/>
      <c r="J634" s="295"/>
      <c r="K634" s="295"/>
      <c r="L634" s="295"/>
      <c r="M634" s="295"/>
      <c r="N634" s="295">
        <f>N633</f>
        <v>12</v>
      </c>
      <c r="O634" s="295"/>
      <c r="P634" s="295"/>
      <c r="Q634" s="295"/>
      <c r="R634" s="295"/>
      <c r="S634" s="295"/>
      <c r="T634" s="295"/>
      <c r="U634" s="295"/>
      <c r="V634" s="295"/>
      <c r="W634" s="295"/>
      <c r="X634" s="295"/>
      <c r="Y634" s="411">
        <f>Y633</f>
        <v>0</v>
      </c>
      <c r="Z634" s="411">
        <f t="shared" ref="Z634" si="1802">Z633</f>
        <v>0</v>
      </c>
      <c r="AA634" s="411">
        <f t="shared" ref="AA634" si="1803">AA633</f>
        <v>0</v>
      </c>
      <c r="AB634" s="411">
        <f t="shared" ref="AB634" si="1804">AB633</f>
        <v>0</v>
      </c>
      <c r="AC634" s="411">
        <f t="shared" ref="AC634" si="1805">AC633</f>
        <v>0</v>
      </c>
      <c r="AD634" s="411">
        <f t="shared" ref="AD634" si="1806">AD633</f>
        <v>0</v>
      </c>
      <c r="AE634" s="411">
        <f t="shared" ref="AE634" si="1807">AE633</f>
        <v>0</v>
      </c>
      <c r="AF634" s="411">
        <f t="shared" ref="AF634" si="1808">AF633</f>
        <v>0</v>
      </c>
      <c r="AG634" s="411">
        <f t="shared" ref="AG634" si="1809">AG633</f>
        <v>0</v>
      </c>
      <c r="AH634" s="411">
        <f t="shared" ref="AH634" si="1810">AH633</f>
        <v>0</v>
      </c>
      <c r="AI634" s="411">
        <f t="shared" ref="AI634" si="1811">AI633</f>
        <v>0</v>
      </c>
      <c r="AJ634" s="411">
        <f t="shared" ref="AJ634" si="1812">AJ633</f>
        <v>0</v>
      </c>
      <c r="AK634" s="411">
        <f t="shared" ref="AK634" si="1813">AK633</f>
        <v>0</v>
      </c>
      <c r="AL634" s="411">
        <f t="shared" ref="AL634" si="1814">AL633</f>
        <v>0</v>
      </c>
      <c r="AM634" s="297"/>
    </row>
    <row r="635" spans="1:39" hidden="1"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22"/>
      <c r="Z635" s="422"/>
      <c r="AA635" s="412"/>
      <c r="AB635" s="412"/>
      <c r="AC635" s="412"/>
      <c r="AD635" s="412"/>
      <c r="AE635" s="412"/>
      <c r="AF635" s="412"/>
      <c r="AG635" s="412"/>
      <c r="AH635" s="412"/>
      <c r="AI635" s="412"/>
      <c r="AJ635" s="412"/>
      <c r="AK635" s="412"/>
      <c r="AL635" s="412"/>
      <c r="AM635" s="306"/>
    </row>
    <row r="636" spans="1:39" ht="30" hidden="1" outlineLevel="1">
      <c r="A636" s="530">
        <v>13</v>
      </c>
      <c r="B636" s="428" t="s">
        <v>106</v>
      </c>
      <c r="C636" s="291" t="s">
        <v>25</v>
      </c>
      <c r="D636" s="295"/>
      <c r="E636" s="295"/>
      <c r="F636" s="295"/>
      <c r="G636" s="295"/>
      <c r="H636" s="295"/>
      <c r="I636" s="295"/>
      <c r="J636" s="295"/>
      <c r="K636" s="295"/>
      <c r="L636" s="295"/>
      <c r="M636" s="295"/>
      <c r="N636" s="295">
        <v>12</v>
      </c>
      <c r="O636" s="295"/>
      <c r="P636" s="295"/>
      <c r="Q636" s="295"/>
      <c r="R636" s="295"/>
      <c r="S636" s="295"/>
      <c r="T636" s="295"/>
      <c r="U636" s="295"/>
      <c r="V636" s="295"/>
      <c r="W636" s="295"/>
      <c r="X636" s="295"/>
      <c r="Y636" s="410"/>
      <c r="Z636" s="410"/>
      <c r="AA636" s="410"/>
      <c r="AB636" s="410"/>
      <c r="AC636" s="410"/>
      <c r="AD636" s="410"/>
      <c r="AE636" s="410"/>
      <c r="AF636" s="415"/>
      <c r="AG636" s="415"/>
      <c r="AH636" s="415"/>
      <c r="AI636" s="415"/>
      <c r="AJ636" s="415"/>
      <c r="AK636" s="415"/>
      <c r="AL636" s="415"/>
      <c r="AM636" s="296">
        <f>SUM(Y636:AL636)</f>
        <v>0</v>
      </c>
    </row>
    <row r="637" spans="1:39" hidden="1" outlineLevel="1">
      <c r="A637" s="530"/>
      <c r="B637" s="294" t="s">
        <v>310</v>
      </c>
      <c r="C637" s="291" t="s">
        <v>163</v>
      </c>
      <c r="D637" s="295"/>
      <c r="E637" s="295"/>
      <c r="F637" s="295"/>
      <c r="G637" s="295"/>
      <c r="H637" s="295"/>
      <c r="I637" s="295"/>
      <c r="J637" s="295"/>
      <c r="K637" s="295"/>
      <c r="L637" s="295"/>
      <c r="M637" s="295"/>
      <c r="N637" s="295">
        <f>N636</f>
        <v>12</v>
      </c>
      <c r="O637" s="295"/>
      <c r="P637" s="295"/>
      <c r="Q637" s="295"/>
      <c r="R637" s="295"/>
      <c r="S637" s="295"/>
      <c r="T637" s="295"/>
      <c r="U637" s="295"/>
      <c r="V637" s="295"/>
      <c r="W637" s="295"/>
      <c r="X637" s="295"/>
      <c r="Y637" s="411">
        <f>Y636</f>
        <v>0</v>
      </c>
      <c r="Z637" s="411">
        <f t="shared" ref="Z637" si="1815">Z636</f>
        <v>0</v>
      </c>
      <c r="AA637" s="411">
        <f t="shared" ref="AA637" si="1816">AA636</f>
        <v>0</v>
      </c>
      <c r="AB637" s="411">
        <f t="shared" ref="AB637" si="1817">AB636</f>
        <v>0</v>
      </c>
      <c r="AC637" s="411">
        <f t="shared" ref="AC637" si="1818">AC636</f>
        <v>0</v>
      </c>
      <c r="AD637" s="411">
        <f t="shared" ref="AD637" si="1819">AD636</f>
        <v>0</v>
      </c>
      <c r="AE637" s="411">
        <f t="shared" ref="AE637" si="1820">AE636</f>
        <v>0</v>
      </c>
      <c r="AF637" s="411">
        <f t="shared" ref="AF637" si="1821">AF636</f>
        <v>0</v>
      </c>
      <c r="AG637" s="411">
        <f t="shared" ref="AG637" si="1822">AG636</f>
        <v>0</v>
      </c>
      <c r="AH637" s="411">
        <f t="shared" ref="AH637" si="1823">AH636</f>
        <v>0</v>
      </c>
      <c r="AI637" s="411">
        <f t="shared" ref="AI637" si="1824">AI636</f>
        <v>0</v>
      </c>
      <c r="AJ637" s="411">
        <f t="shared" ref="AJ637" si="1825">AJ636</f>
        <v>0</v>
      </c>
      <c r="AK637" s="411">
        <f t="shared" ref="AK637" si="1826">AK636</f>
        <v>0</v>
      </c>
      <c r="AL637" s="411">
        <f t="shared" ref="AL637" si="1827">AL636</f>
        <v>0</v>
      </c>
      <c r="AM637" s="306"/>
    </row>
    <row r="638" spans="1:39" hidden="1" outlineLevel="1">
      <c r="A638" s="530"/>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2"/>
      <c r="AF638" s="412"/>
      <c r="AG638" s="412"/>
      <c r="AH638" s="412"/>
      <c r="AI638" s="412"/>
      <c r="AJ638" s="412"/>
      <c r="AK638" s="412"/>
      <c r="AL638" s="412"/>
      <c r="AM638" s="306"/>
    </row>
    <row r="639" spans="1:39" ht="15.75" hidden="1" outlineLevel="1">
      <c r="A639" s="530"/>
      <c r="B639" s="288" t="s">
        <v>107</v>
      </c>
      <c r="C639" s="289"/>
      <c r="D639" s="290"/>
      <c r="E639" s="290"/>
      <c r="F639" s="290"/>
      <c r="G639" s="290"/>
      <c r="H639" s="290"/>
      <c r="I639" s="290"/>
      <c r="J639" s="290"/>
      <c r="K639" s="290"/>
      <c r="L639" s="290"/>
      <c r="M639" s="290"/>
      <c r="N639" s="290"/>
      <c r="O639" s="290"/>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39" hidden="1" outlineLevel="1">
      <c r="A640" s="530">
        <v>14</v>
      </c>
      <c r="B640" s="315" t="s">
        <v>108</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10"/>
      <c r="Z640" s="410"/>
      <c r="AA640" s="410"/>
      <c r="AB640" s="410"/>
      <c r="AC640" s="410"/>
      <c r="AD640" s="410"/>
      <c r="AE640" s="410"/>
      <c r="AF640" s="410"/>
      <c r="AG640" s="410"/>
      <c r="AH640" s="410"/>
      <c r="AI640" s="410"/>
      <c r="AJ640" s="410"/>
      <c r="AK640" s="410"/>
      <c r="AL640" s="410"/>
      <c r="AM640" s="296">
        <f>SUM(Y640:AL640)</f>
        <v>0</v>
      </c>
    </row>
    <row r="641" spans="1:40" hidden="1"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 si="1828">Z640</f>
        <v>0</v>
      </c>
      <c r="AA641" s="411">
        <f t="shared" ref="AA641" si="1829">AA640</f>
        <v>0</v>
      </c>
      <c r="AB641" s="411">
        <f t="shared" ref="AB641" si="1830">AB640</f>
        <v>0</v>
      </c>
      <c r="AC641" s="411">
        <f t="shared" ref="AC641" si="1831">AC640</f>
        <v>0</v>
      </c>
      <c r="AD641" s="411">
        <f t="shared" ref="AD641" si="1832">AD640</f>
        <v>0</v>
      </c>
      <c r="AE641" s="411">
        <f t="shared" ref="AE641" si="1833">AE640</f>
        <v>0</v>
      </c>
      <c r="AF641" s="411">
        <f t="shared" ref="AF641" si="1834">AF640</f>
        <v>0</v>
      </c>
      <c r="AG641" s="411">
        <f t="shared" ref="AG641" si="1835">AG640</f>
        <v>0</v>
      </c>
      <c r="AH641" s="411">
        <f t="shared" ref="AH641" si="1836">AH640</f>
        <v>0</v>
      </c>
      <c r="AI641" s="411">
        <f t="shared" ref="AI641" si="1837">AI640</f>
        <v>0</v>
      </c>
      <c r="AJ641" s="411">
        <f t="shared" ref="AJ641" si="1838">AJ640</f>
        <v>0</v>
      </c>
      <c r="AK641" s="411">
        <f t="shared" ref="AK641" si="1839">AK640</f>
        <v>0</v>
      </c>
      <c r="AL641" s="411">
        <f t="shared" ref="AL641" si="1840">AL640</f>
        <v>0</v>
      </c>
      <c r="AM641" s="514"/>
      <c r="AN641" s="628"/>
    </row>
    <row r="642" spans="1:40" hidden="1" outlineLevel="1">
      <c r="A642" s="530"/>
      <c r="B642" s="315"/>
      <c r="C642" s="305"/>
      <c r="D642" s="291"/>
      <c r="E642" s="291"/>
      <c r="F642" s="291"/>
      <c r="G642" s="291"/>
      <c r="H642" s="291"/>
      <c r="I642" s="291"/>
      <c r="J642" s="291"/>
      <c r="K642" s="291"/>
      <c r="L642" s="291"/>
      <c r="M642" s="291"/>
      <c r="N642" s="468"/>
      <c r="O642" s="291"/>
      <c r="P642" s="291"/>
      <c r="Q642" s="291"/>
      <c r="R642" s="291"/>
      <c r="S642" s="291"/>
      <c r="T642" s="291"/>
      <c r="U642" s="291"/>
      <c r="V642" s="291"/>
      <c r="W642" s="291"/>
      <c r="X642" s="291"/>
      <c r="Y642" s="412"/>
      <c r="Z642" s="412"/>
      <c r="AA642" s="412"/>
      <c r="AB642" s="412"/>
      <c r="AC642" s="412"/>
      <c r="AD642" s="412"/>
      <c r="AE642" s="412"/>
      <c r="AF642" s="412"/>
      <c r="AG642" s="412"/>
      <c r="AH642" s="412"/>
      <c r="AI642" s="412"/>
      <c r="AJ642" s="412"/>
      <c r="AK642" s="412"/>
      <c r="AL642" s="412"/>
      <c r="AM642" s="301"/>
      <c r="AN642" s="628"/>
    </row>
    <row r="643" spans="1:40" s="309" customFormat="1" ht="15.75" hidden="1" outlineLevel="1">
      <c r="A643" s="530"/>
      <c r="B643" s="288" t="s">
        <v>490</v>
      </c>
      <c r="C643" s="291"/>
      <c r="D643" s="291"/>
      <c r="E643" s="291"/>
      <c r="F643" s="291"/>
      <c r="G643" s="291"/>
      <c r="H643" s="291"/>
      <c r="I643" s="291"/>
      <c r="J643" s="291"/>
      <c r="K643" s="291"/>
      <c r="L643" s="291"/>
      <c r="M643" s="291"/>
      <c r="N643" s="291"/>
      <c r="O643" s="291"/>
      <c r="P643" s="291"/>
      <c r="Q643" s="291"/>
      <c r="R643" s="291"/>
      <c r="S643" s="291"/>
      <c r="T643" s="291"/>
      <c r="U643" s="291"/>
      <c r="V643" s="291"/>
      <c r="W643" s="291"/>
      <c r="X643" s="291"/>
      <c r="Y643" s="412"/>
      <c r="Z643" s="412"/>
      <c r="AA643" s="412"/>
      <c r="AB643" s="412"/>
      <c r="AC643" s="412"/>
      <c r="AD643" s="412"/>
      <c r="AE643" s="416"/>
      <c r="AF643" s="416"/>
      <c r="AG643" s="416"/>
      <c r="AH643" s="416"/>
      <c r="AI643" s="416"/>
      <c r="AJ643" s="416"/>
      <c r="AK643" s="416"/>
      <c r="AL643" s="416"/>
      <c r="AM643" s="515"/>
      <c r="AN643" s="629"/>
    </row>
    <row r="644" spans="1:40" hidden="1" outlineLevel="1">
      <c r="A644" s="530">
        <v>15</v>
      </c>
      <c r="B644" s="294" t="s">
        <v>495</v>
      </c>
      <c r="C644" s="291" t="s">
        <v>25</v>
      </c>
      <c r="D644" s="295"/>
      <c r="E644" s="295"/>
      <c r="F644" s="295"/>
      <c r="G644" s="295"/>
      <c r="H644" s="295"/>
      <c r="I644" s="295"/>
      <c r="J644" s="295"/>
      <c r="K644" s="295"/>
      <c r="L644" s="295"/>
      <c r="M644" s="295"/>
      <c r="N644" s="295">
        <v>0</v>
      </c>
      <c r="O644" s="295"/>
      <c r="P644" s="295"/>
      <c r="Q644" s="295"/>
      <c r="R644" s="295"/>
      <c r="S644" s="295"/>
      <c r="T644" s="295"/>
      <c r="U644" s="295"/>
      <c r="V644" s="295"/>
      <c r="W644" s="295"/>
      <c r="X644" s="295"/>
      <c r="Y644" s="410"/>
      <c r="Z644" s="410"/>
      <c r="AA644" s="410"/>
      <c r="AB644" s="410"/>
      <c r="AC644" s="410"/>
      <c r="AD644" s="410"/>
      <c r="AE644" s="410"/>
      <c r="AF644" s="410"/>
      <c r="AG644" s="410"/>
      <c r="AH644" s="410"/>
      <c r="AI644" s="410"/>
      <c r="AJ644" s="410"/>
      <c r="AK644" s="410"/>
      <c r="AL644" s="410"/>
      <c r="AM644" s="296">
        <f>SUM(Y644:AL644)</f>
        <v>0</v>
      </c>
    </row>
    <row r="645" spans="1:40" hidden="1" outlineLevel="1">
      <c r="A645" s="530"/>
      <c r="B645" s="294" t="s">
        <v>310</v>
      </c>
      <c r="C645" s="291" t="s">
        <v>163</v>
      </c>
      <c r="D645" s="295"/>
      <c r="E645" s="295"/>
      <c r="F645" s="295"/>
      <c r="G645" s="295"/>
      <c r="H645" s="295"/>
      <c r="I645" s="295"/>
      <c r="J645" s="295"/>
      <c r="K645" s="295"/>
      <c r="L645" s="295"/>
      <c r="M645" s="295"/>
      <c r="N645" s="295">
        <f>N644</f>
        <v>0</v>
      </c>
      <c r="O645" s="295"/>
      <c r="P645" s="295"/>
      <c r="Q645" s="295"/>
      <c r="R645" s="295"/>
      <c r="S645" s="295"/>
      <c r="T645" s="295"/>
      <c r="U645" s="295"/>
      <c r="V645" s="295"/>
      <c r="W645" s="295"/>
      <c r="X645" s="295"/>
      <c r="Y645" s="411">
        <f>Y644</f>
        <v>0</v>
      </c>
      <c r="Z645" s="411">
        <f t="shared" ref="Z645:AL645" si="1841">Z644</f>
        <v>0</v>
      </c>
      <c r="AA645" s="411">
        <f t="shared" si="1841"/>
        <v>0</v>
      </c>
      <c r="AB645" s="411">
        <f t="shared" si="1841"/>
        <v>0</v>
      </c>
      <c r="AC645" s="411">
        <f t="shared" si="1841"/>
        <v>0</v>
      </c>
      <c r="AD645" s="411">
        <f t="shared" si="1841"/>
        <v>0</v>
      </c>
      <c r="AE645" s="411">
        <f t="shared" si="1841"/>
        <v>0</v>
      </c>
      <c r="AF645" s="411">
        <f t="shared" si="1841"/>
        <v>0</v>
      </c>
      <c r="AG645" s="411">
        <f t="shared" si="1841"/>
        <v>0</v>
      </c>
      <c r="AH645" s="411">
        <f t="shared" si="1841"/>
        <v>0</v>
      </c>
      <c r="AI645" s="411">
        <f t="shared" si="1841"/>
        <v>0</v>
      </c>
      <c r="AJ645" s="411">
        <f t="shared" si="1841"/>
        <v>0</v>
      </c>
      <c r="AK645" s="411">
        <f t="shared" si="1841"/>
        <v>0</v>
      </c>
      <c r="AL645" s="411">
        <f t="shared" si="1841"/>
        <v>0</v>
      </c>
      <c r="AM645" s="297"/>
    </row>
    <row r="646" spans="1:40" hidden="1" outlineLevel="1">
      <c r="A646" s="530"/>
      <c r="B646" s="315"/>
      <c r="C646" s="305"/>
      <c r="D646" s="291"/>
      <c r="E646" s="291"/>
      <c r="F646" s="291"/>
      <c r="G646" s="291"/>
      <c r="H646" s="291"/>
      <c r="I646" s="291"/>
      <c r="J646" s="291"/>
      <c r="K646" s="291"/>
      <c r="L646" s="291"/>
      <c r="M646" s="291"/>
      <c r="N646" s="291"/>
      <c r="O646" s="291"/>
      <c r="P646" s="291"/>
      <c r="Q646" s="291"/>
      <c r="R646" s="291"/>
      <c r="S646" s="291"/>
      <c r="T646" s="291"/>
      <c r="U646" s="291"/>
      <c r="V646" s="291"/>
      <c r="W646" s="291"/>
      <c r="X646" s="291"/>
      <c r="Y646" s="412"/>
      <c r="Z646" s="412"/>
      <c r="AA646" s="412"/>
      <c r="AB646" s="412"/>
      <c r="AC646" s="412"/>
      <c r="AD646" s="412"/>
      <c r="AE646" s="412"/>
      <c r="AF646" s="412"/>
      <c r="AG646" s="412"/>
      <c r="AH646" s="412"/>
      <c r="AI646" s="412"/>
      <c r="AJ646" s="412"/>
      <c r="AK646" s="412"/>
      <c r="AL646" s="412"/>
      <c r="AM646" s="306"/>
    </row>
    <row r="647" spans="1:40" s="283" customFormat="1" hidden="1" outlineLevel="1">
      <c r="A647" s="530">
        <v>16</v>
      </c>
      <c r="B647" s="324" t="s">
        <v>491</v>
      </c>
      <c r="C647" s="291" t="s">
        <v>25</v>
      </c>
      <c r="D647" s="295"/>
      <c r="E647" s="295"/>
      <c r="F647" s="295"/>
      <c r="G647" s="295"/>
      <c r="H647" s="295"/>
      <c r="I647" s="295"/>
      <c r="J647" s="295"/>
      <c r="K647" s="295"/>
      <c r="L647" s="295"/>
      <c r="M647" s="295"/>
      <c r="N647" s="295">
        <v>0</v>
      </c>
      <c r="O647" s="295"/>
      <c r="P647" s="295"/>
      <c r="Q647" s="295"/>
      <c r="R647" s="295"/>
      <c r="S647" s="295"/>
      <c r="T647" s="295"/>
      <c r="U647" s="295"/>
      <c r="V647" s="295"/>
      <c r="W647" s="295"/>
      <c r="X647" s="295"/>
      <c r="Y647" s="410"/>
      <c r="Z647" s="410"/>
      <c r="AA647" s="410"/>
      <c r="AB647" s="410"/>
      <c r="AC647" s="410"/>
      <c r="AD647" s="410"/>
      <c r="AE647" s="410"/>
      <c r="AF647" s="410"/>
      <c r="AG647" s="410"/>
      <c r="AH647" s="410"/>
      <c r="AI647" s="410"/>
      <c r="AJ647" s="410"/>
      <c r="AK647" s="410"/>
      <c r="AL647" s="410"/>
      <c r="AM647" s="296">
        <f>SUM(Y647:AL647)</f>
        <v>0</v>
      </c>
    </row>
    <row r="648" spans="1:40" s="283" customFormat="1" hidden="1" outlineLevel="1">
      <c r="A648" s="530"/>
      <c r="B648" s="294" t="s">
        <v>310</v>
      </c>
      <c r="C648" s="291" t="s">
        <v>163</v>
      </c>
      <c r="D648" s="295"/>
      <c r="E648" s="295"/>
      <c r="F648" s="295"/>
      <c r="G648" s="295"/>
      <c r="H648" s="295"/>
      <c r="I648" s="295"/>
      <c r="J648" s="295"/>
      <c r="K648" s="295"/>
      <c r="L648" s="295"/>
      <c r="M648" s="295"/>
      <c r="N648" s="295">
        <f>N647</f>
        <v>0</v>
      </c>
      <c r="O648" s="295"/>
      <c r="P648" s="295"/>
      <c r="Q648" s="295"/>
      <c r="R648" s="295"/>
      <c r="S648" s="295"/>
      <c r="T648" s="295"/>
      <c r="U648" s="295"/>
      <c r="V648" s="295"/>
      <c r="W648" s="295"/>
      <c r="X648" s="295"/>
      <c r="Y648" s="411">
        <f>Y647</f>
        <v>0</v>
      </c>
      <c r="Z648" s="411">
        <f t="shared" ref="Z648:AL648" si="1842">Z647</f>
        <v>0</v>
      </c>
      <c r="AA648" s="411">
        <f t="shared" si="1842"/>
        <v>0</v>
      </c>
      <c r="AB648" s="411">
        <f t="shared" si="1842"/>
        <v>0</v>
      </c>
      <c r="AC648" s="411">
        <f t="shared" si="1842"/>
        <v>0</v>
      </c>
      <c r="AD648" s="411">
        <f t="shared" si="1842"/>
        <v>0</v>
      </c>
      <c r="AE648" s="411">
        <f t="shared" si="1842"/>
        <v>0</v>
      </c>
      <c r="AF648" s="411">
        <f t="shared" si="1842"/>
        <v>0</v>
      </c>
      <c r="AG648" s="411">
        <f t="shared" si="1842"/>
        <v>0</v>
      </c>
      <c r="AH648" s="411">
        <f t="shared" si="1842"/>
        <v>0</v>
      </c>
      <c r="AI648" s="411">
        <f t="shared" si="1842"/>
        <v>0</v>
      </c>
      <c r="AJ648" s="411">
        <f t="shared" si="1842"/>
        <v>0</v>
      </c>
      <c r="AK648" s="411">
        <f t="shared" si="1842"/>
        <v>0</v>
      </c>
      <c r="AL648" s="411">
        <f t="shared" si="1842"/>
        <v>0</v>
      </c>
      <c r="AM648" s="297"/>
    </row>
    <row r="649" spans="1:40" s="283" customFormat="1" hidden="1" outlineLevel="1">
      <c r="A649" s="530"/>
      <c r="B649" s="324"/>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2"/>
      <c r="Z649" s="412"/>
      <c r="AA649" s="412"/>
      <c r="AB649" s="412"/>
      <c r="AC649" s="412"/>
      <c r="AD649" s="412"/>
      <c r="AE649" s="416"/>
      <c r="AF649" s="416"/>
      <c r="AG649" s="416"/>
      <c r="AH649" s="416"/>
      <c r="AI649" s="416"/>
      <c r="AJ649" s="416"/>
      <c r="AK649" s="416"/>
      <c r="AL649" s="416"/>
      <c r="AM649" s="313"/>
    </row>
    <row r="650" spans="1:40" ht="15.75" hidden="1" outlineLevel="1">
      <c r="A650" s="530"/>
      <c r="B650" s="517" t="s">
        <v>496</v>
      </c>
      <c r="C650" s="320"/>
      <c r="D650" s="290"/>
      <c r="E650" s="289"/>
      <c r="F650" s="289"/>
      <c r="G650" s="289"/>
      <c r="H650" s="289"/>
      <c r="I650" s="289"/>
      <c r="J650" s="289"/>
      <c r="K650" s="289"/>
      <c r="L650" s="289"/>
      <c r="M650" s="289"/>
      <c r="N650" s="290"/>
      <c r="O650" s="289"/>
      <c r="P650" s="289"/>
      <c r="Q650" s="289"/>
      <c r="R650" s="289"/>
      <c r="S650" s="289"/>
      <c r="T650" s="289"/>
      <c r="U650" s="289"/>
      <c r="V650" s="289"/>
      <c r="W650" s="289"/>
      <c r="X650" s="289"/>
      <c r="Y650" s="414"/>
      <c r="Z650" s="414"/>
      <c r="AA650" s="414"/>
      <c r="AB650" s="414"/>
      <c r="AC650" s="414"/>
      <c r="AD650" s="414"/>
      <c r="AE650" s="414"/>
      <c r="AF650" s="414"/>
      <c r="AG650" s="414"/>
      <c r="AH650" s="414"/>
      <c r="AI650" s="414"/>
      <c r="AJ650" s="414"/>
      <c r="AK650" s="414"/>
      <c r="AL650" s="414"/>
      <c r="AM650" s="292"/>
    </row>
    <row r="651" spans="1:40" hidden="1" outlineLevel="1">
      <c r="A651" s="530">
        <v>17</v>
      </c>
      <c r="B651" s="428" t="s">
        <v>112</v>
      </c>
      <c r="C651" s="291" t="s">
        <v>25</v>
      </c>
      <c r="D651" s="295"/>
      <c r="E651" s="295"/>
      <c r="F651" s="295"/>
      <c r="G651" s="295"/>
      <c r="H651" s="295"/>
      <c r="I651" s="295"/>
      <c r="J651" s="295"/>
      <c r="K651" s="295"/>
      <c r="L651" s="295"/>
      <c r="M651" s="295"/>
      <c r="N651" s="295">
        <v>12</v>
      </c>
      <c r="O651" s="295"/>
      <c r="P651" s="295"/>
      <c r="Q651" s="295"/>
      <c r="R651" s="295"/>
      <c r="S651" s="295"/>
      <c r="T651" s="295"/>
      <c r="U651" s="295"/>
      <c r="V651" s="295"/>
      <c r="W651" s="295"/>
      <c r="X651" s="295"/>
      <c r="Y651" s="426"/>
      <c r="Z651" s="410"/>
      <c r="AA651" s="410"/>
      <c r="AB651" s="410"/>
      <c r="AC651" s="410"/>
      <c r="AD651" s="410"/>
      <c r="AE651" s="410"/>
      <c r="AF651" s="415"/>
      <c r="AG651" s="415"/>
      <c r="AH651" s="415"/>
      <c r="AI651" s="415"/>
      <c r="AJ651" s="415"/>
      <c r="AK651" s="415"/>
      <c r="AL651" s="415"/>
      <c r="AM651" s="296">
        <f>SUM(Y651:AL651)</f>
        <v>0</v>
      </c>
    </row>
    <row r="652" spans="1:40" hidden="1" outlineLevel="1">
      <c r="A652" s="530"/>
      <c r="B652" s="294" t="s">
        <v>310</v>
      </c>
      <c r="C652" s="291" t="s">
        <v>163</v>
      </c>
      <c r="D652" s="295"/>
      <c r="E652" s="295"/>
      <c r="F652" s="295"/>
      <c r="G652" s="295"/>
      <c r="H652" s="295"/>
      <c r="I652" s="295"/>
      <c r="J652" s="295"/>
      <c r="K652" s="295"/>
      <c r="L652" s="295"/>
      <c r="M652" s="295"/>
      <c r="N652" s="295">
        <f>N651</f>
        <v>12</v>
      </c>
      <c r="O652" s="295"/>
      <c r="P652" s="295"/>
      <c r="Q652" s="295"/>
      <c r="R652" s="295"/>
      <c r="S652" s="295"/>
      <c r="T652" s="295"/>
      <c r="U652" s="295"/>
      <c r="V652" s="295"/>
      <c r="W652" s="295"/>
      <c r="X652" s="295"/>
      <c r="Y652" s="411">
        <f>Y651</f>
        <v>0</v>
      </c>
      <c r="Z652" s="411">
        <f t="shared" ref="Z652:AL652" si="1843">Z651</f>
        <v>0</v>
      </c>
      <c r="AA652" s="411">
        <f t="shared" si="1843"/>
        <v>0</v>
      </c>
      <c r="AB652" s="411">
        <f t="shared" si="1843"/>
        <v>0</v>
      </c>
      <c r="AC652" s="411">
        <f t="shared" si="1843"/>
        <v>0</v>
      </c>
      <c r="AD652" s="411">
        <f t="shared" si="1843"/>
        <v>0</v>
      </c>
      <c r="AE652" s="411">
        <f t="shared" si="1843"/>
        <v>0</v>
      </c>
      <c r="AF652" s="411">
        <f t="shared" si="1843"/>
        <v>0</v>
      </c>
      <c r="AG652" s="411">
        <f t="shared" si="1843"/>
        <v>0</v>
      </c>
      <c r="AH652" s="411">
        <f t="shared" si="1843"/>
        <v>0</v>
      </c>
      <c r="AI652" s="411">
        <f t="shared" si="1843"/>
        <v>0</v>
      </c>
      <c r="AJ652" s="411">
        <f t="shared" si="1843"/>
        <v>0</v>
      </c>
      <c r="AK652" s="411">
        <f t="shared" si="1843"/>
        <v>0</v>
      </c>
      <c r="AL652" s="411">
        <f t="shared" si="1843"/>
        <v>0</v>
      </c>
      <c r="AM652" s="306"/>
    </row>
    <row r="653" spans="1:40" hidden="1" outlineLevel="1">
      <c r="A653" s="530"/>
      <c r="B653" s="294"/>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40" hidden="1" outlineLevel="1">
      <c r="A654" s="530">
        <v>18</v>
      </c>
      <c r="B654" s="428" t="s">
        <v>109</v>
      </c>
      <c r="C654" s="291" t="s">
        <v>25</v>
      </c>
      <c r="D654" s="295"/>
      <c r="E654" s="295"/>
      <c r="F654" s="295"/>
      <c r="G654" s="295"/>
      <c r="H654" s="295"/>
      <c r="I654" s="295"/>
      <c r="J654" s="295"/>
      <c r="K654" s="295"/>
      <c r="L654" s="295"/>
      <c r="M654" s="295"/>
      <c r="N654" s="295">
        <v>12</v>
      </c>
      <c r="O654" s="295"/>
      <c r="P654" s="295"/>
      <c r="Q654" s="295"/>
      <c r="R654" s="295"/>
      <c r="S654" s="295"/>
      <c r="T654" s="295"/>
      <c r="U654" s="295"/>
      <c r="V654" s="295"/>
      <c r="W654" s="295"/>
      <c r="X654" s="295"/>
      <c r="Y654" s="426"/>
      <c r="Z654" s="410"/>
      <c r="AA654" s="410"/>
      <c r="AB654" s="410"/>
      <c r="AC654" s="410"/>
      <c r="AD654" s="410"/>
      <c r="AE654" s="410"/>
      <c r="AF654" s="415"/>
      <c r="AG654" s="415"/>
      <c r="AH654" s="415"/>
      <c r="AI654" s="415"/>
      <c r="AJ654" s="415"/>
      <c r="AK654" s="415"/>
      <c r="AL654" s="415"/>
      <c r="AM654" s="296">
        <f>SUM(Y654:AL654)</f>
        <v>0</v>
      </c>
    </row>
    <row r="655" spans="1:40" hidden="1" outlineLevel="1">
      <c r="A655" s="530"/>
      <c r="B655" s="294" t="s">
        <v>310</v>
      </c>
      <c r="C655" s="291" t="s">
        <v>163</v>
      </c>
      <c r="D655" s="295"/>
      <c r="E655" s="295"/>
      <c r="F655" s="295"/>
      <c r="G655" s="295"/>
      <c r="H655" s="295"/>
      <c r="I655" s="295"/>
      <c r="J655" s="295"/>
      <c r="K655" s="295"/>
      <c r="L655" s="295"/>
      <c r="M655" s="295"/>
      <c r="N655" s="295">
        <f>N654</f>
        <v>12</v>
      </c>
      <c r="O655" s="295"/>
      <c r="P655" s="295"/>
      <c r="Q655" s="295"/>
      <c r="R655" s="295"/>
      <c r="S655" s="295"/>
      <c r="T655" s="295"/>
      <c r="U655" s="295"/>
      <c r="V655" s="295"/>
      <c r="W655" s="295"/>
      <c r="X655" s="295"/>
      <c r="Y655" s="411">
        <f>Y654</f>
        <v>0</v>
      </c>
      <c r="Z655" s="411">
        <f t="shared" ref="Z655:AL655" si="1844">Z654</f>
        <v>0</v>
      </c>
      <c r="AA655" s="411">
        <f t="shared" si="1844"/>
        <v>0</v>
      </c>
      <c r="AB655" s="411">
        <f t="shared" si="1844"/>
        <v>0</v>
      </c>
      <c r="AC655" s="411">
        <f t="shared" si="1844"/>
        <v>0</v>
      </c>
      <c r="AD655" s="411">
        <f t="shared" si="1844"/>
        <v>0</v>
      </c>
      <c r="AE655" s="411">
        <f t="shared" si="1844"/>
        <v>0</v>
      </c>
      <c r="AF655" s="411">
        <f t="shared" si="1844"/>
        <v>0</v>
      </c>
      <c r="AG655" s="411">
        <f t="shared" si="1844"/>
        <v>0</v>
      </c>
      <c r="AH655" s="411">
        <f t="shared" si="1844"/>
        <v>0</v>
      </c>
      <c r="AI655" s="411">
        <f t="shared" si="1844"/>
        <v>0</v>
      </c>
      <c r="AJ655" s="411">
        <f t="shared" si="1844"/>
        <v>0</v>
      </c>
      <c r="AK655" s="411">
        <f t="shared" si="1844"/>
        <v>0</v>
      </c>
      <c r="AL655" s="411">
        <f t="shared" si="1844"/>
        <v>0</v>
      </c>
      <c r="AM655" s="306"/>
    </row>
    <row r="656" spans="1:40" hidden="1" outlineLevel="1">
      <c r="A656" s="530"/>
      <c r="B656" s="322"/>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3"/>
      <c r="Z656" s="424"/>
      <c r="AA656" s="424"/>
      <c r="AB656" s="424"/>
      <c r="AC656" s="424"/>
      <c r="AD656" s="424"/>
      <c r="AE656" s="424"/>
      <c r="AF656" s="424"/>
      <c r="AG656" s="424"/>
      <c r="AH656" s="424"/>
      <c r="AI656" s="424"/>
      <c r="AJ656" s="424"/>
      <c r="AK656" s="424"/>
      <c r="AL656" s="424"/>
      <c r="AM656" s="297"/>
    </row>
    <row r="657" spans="1:39" hidden="1" outlineLevel="1">
      <c r="A657" s="530">
        <v>19</v>
      </c>
      <c r="B657" s="428" t="s">
        <v>111</v>
      </c>
      <c r="C657" s="291" t="s">
        <v>25</v>
      </c>
      <c r="D657" s="295"/>
      <c r="E657" s="295"/>
      <c r="F657" s="295"/>
      <c r="G657" s="295"/>
      <c r="H657" s="295"/>
      <c r="I657" s="295"/>
      <c r="J657" s="295"/>
      <c r="K657" s="295"/>
      <c r="L657" s="295"/>
      <c r="M657" s="295"/>
      <c r="N657" s="295">
        <v>12</v>
      </c>
      <c r="O657" s="295"/>
      <c r="P657" s="295"/>
      <c r="Q657" s="295"/>
      <c r="R657" s="295"/>
      <c r="S657" s="295"/>
      <c r="T657" s="295"/>
      <c r="U657" s="295"/>
      <c r="V657" s="295"/>
      <c r="W657" s="295"/>
      <c r="X657" s="295"/>
      <c r="Y657" s="426"/>
      <c r="Z657" s="410"/>
      <c r="AA657" s="410"/>
      <c r="AB657" s="410"/>
      <c r="AC657" s="410"/>
      <c r="AD657" s="410"/>
      <c r="AE657" s="410"/>
      <c r="AF657" s="415"/>
      <c r="AG657" s="415"/>
      <c r="AH657" s="415"/>
      <c r="AI657" s="415"/>
      <c r="AJ657" s="415"/>
      <c r="AK657" s="415"/>
      <c r="AL657" s="415"/>
      <c r="AM657" s="296">
        <f>SUM(Y657:AL657)</f>
        <v>0</v>
      </c>
    </row>
    <row r="658" spans="1:39" hidden="1" outlineLevel="1">
      <c r="A658" s="530"/>
      <c r="B658" s="294" t="s">
        <v>310</v>
      </c>
      <c r="C658" s="291" t="s">
        <v>163</v>
      </c>
      <c r="D658" s="295"/>
      <c r="E658" s="295"/>
      <c r="F658" s="295"/>
      <c r="G658" s="295"/>
      <c r="H658" s="295"/>
      <c r="I658" s="295"/>
      <c r="J658" s="295"/>
      <c r="K658" s="295"/>
      <c r="L658" s="295"/>
      <c r="M658" s="295"/>
      <c r="N658" s="295">
        <f>N657</f>
        <v>12</v>
      </c>
      <c r="O658" s="295"/>
      <c r="P658" s="295"/>
      <c r="Q658" s="295"/>
      <c r="R658" s="295"/>
      <c r="S658" s="295"/>
      <c r="T658" s="295"/>
      <c r="U658" s="295"/>
      <c r="V658" s="295"/>
      <c r="W658" s="295"/>
      <c r="X658" s="295"/>
      <c r="Y658" s="411">
        <f>Y657</f>
        <v>0</v>
      </c>
      <c r="Z658" s="411">
        <f t="shared" ref="Z658:AL658" si="1845">Z657</f>
        <v>0</v>
      </c>
      <c r="AA658" s="411">
        <f t="shared" si="1845"/>
        <v>0</v>
      </c>
      <c r="AB658" s="411">
        <f t="shared" si="1845"/>
        <v>0</v>
      </c>
      <c r="AC658" s="411">
        <f t="shared" si="1845"/>
        <v>0</v>
      </c>
      <c r="AD658" s="411">
        <f t="shared" si="1845"/>
        <v>0</v>
      </c>
      <c r="AE658" s="411">
        <f t="shared" si="1845"/>
        <v>0</v>
      </c>
      <c r="AF658" s="411">
        <f t="shared" si="1845"/>
        <v>0</v>
      </c>
      <c r="AG658" s="411">
        <f t="shared" si="1845"/>
        <v>0</v>
      </c>
      <c r="AH658" s="411">
        <f t="shared" si="1845"/>
        <v>0</v>
      </c>
      <c r="AI658" s="411">
        <f t="shared" si="1845"/>
        <v>0</v>
      </c>
      <c r="AJ658" s="411">
        <f t="shared" si="1845"/>
        <v>0</v>
      </c>
      <c r="AK658" s="411">
        <f t="shared" si="1845"/>
        <v>0</v>
      </c>
      <c r="AL658" s="411">
        <f t="shared" si="1845"/>
        <v>0</v>
      </c>
      <c r="AM658" s="297"/>
    </row>
    <row r="659" spans="1:39" hidden="1" outlineLevel="1">
      <c r="A659" s="530"/>
      <c r="B659" s="322"/>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2"/>
      <c r="Z659" s="412"/>
      <c r="AA659" s="412"/>
      <c r="AB659" s="412"/>
      <c r="AC659" s="412"/>
      <c r="AD659" s="412"/>
      <c r="AE659" s="412"/>
      <c r="AF659" s="412"/>
      <c r="AG659" s="412"/>
      <c r="AH659" s="412"/>
      <c r="AI659" s="412"/>
      <c r="AJ659" s="412"/>
      <c r="AK659" s="412"/>
      <c r="AL659" s="412"/>
      <c r="AM659" s="306"/>
    </row>
    <row r="660" spans="1:39" hidden="1" outlineLevel="1">
      <c r="A660" s="530">
        <v>20</v>
      </c>
      <c r="B660" s="428" t="s">
        <v>110</v>
      </c>
      <c r="C660" s="291" t="s">
        <v>25</v>
      </c>
      <c r="D660" s="295"/>
      <c r="E660" s="295"/>
      <c r="F660" s="295"/>
      <c r="G660" s="295"/>
      <c r="H660" s="295"/>
      <c r="I660" s="295"/>
      <c r="J660" s="295"/>
      <c r="K660" s="295"/>
      <c r="L660" s="295"/>
      <c r="M660" s="295"/>
      <c r="N660" s="295">
        <v>12</v>
      </c>
      <c r="O660" s="295"/>
      <c r="P660" s="295"/>
      <c r="Q660" s="295"/>
      <c r="R660" s="295"/>
      <c r="S660" s="295"/>
      <c r="T660" s="295"/>
      <c r="U660" s="295"/>
      <c r="V660" s="295"/>
      <c r="W660" s="295"/>
      <c r="X660" s="295"/>
      <c r="Y660" s="426"/>
      <c r="Z660" s="410"/>
      <c r="AA660" s="410"/>
      <c r="AB660" s="410"/>
      <c r="AC660" s="410"/>
      <c r="AD660" s="410"/>
      <c r="AE660" s="410"/>
      <c r="AF660" s="415"/>
      <c r="AG660" s="415"/>
      <c r="AH660" s="415"/>
      <c r="AI660" s="415"/>
      <c r="AJ660" s="415"/>
      <c r="AK660" s="415"/>
      <c r="AL660" s="415"/>
      <c r="AM660" s="296">
        <f>SUM(Y660:AL660)</f>
        <v>0</v>
      </c>
    </row>
    <row r="661" spans="1:39" hidden="1" outlineLevel="1">
      <c r="A661" s="530"/>
      <c r="B661" s="294" t="s">
        <v>310</v>
      </c>
      <c r="C661" s="291" t="s">
        <v>163</v>
      </c>
      <c r="D661" s="295"/>
      <c r="E661" s="295"/>
      <c r="F661" s="295"/>
      <c r="G661" s="295"/>
      <c r="H661" s="295"/>
      <c r="I661" s="295"/>
      <c r="J661" s="295"/>
      <c r="K661" s="295"/>
      <c r="L661" s="295"/>
      <c r="M661" s="295"/>
      <c r="N661" s="295">
        <f>N660</f>
        <v>12</v>
      </c>
      <c r="O661" s="295"/>
      <c r="P661" s="295"/>
      <c r="Q661" s="295"/>
      <c r="R661" s="295"/>
      <c r="S661" s="295"/>
      <c r="T661" s="295"/>
      <c r="U661" s="295"/>
      <c r="V661" s="295"/>
      <c r="W661" s="295"/>
      <c r="X661" s="295"/>
      <c r="Y661" s="411">
        <f>Y660</f>
        <v>0</v>
      </c>
      <c r="Z661" s="411">
        <f t="shared" ref="Z661:AL661" si="1846">Z660</f>
        <v>0</v>
      </c>
      <c r="AA661" s="411">
        <f t="shared" si="1846"/>
        <v>0</v>
      </c>
      <c r="AB661" s="411">
        <f t="shared" si="1846"/>
        <v>0</v>
      </c>
      <c r="AC661" s="411">
        <f t="shared" si="1846"/>
        <v>0</v>
      </c>
      <c r="AD661" s="411">
        <f t="shared" si="1846"/>
        <v>0</v>
      </c>
      <c r="AE661" s="411">
        <f t="shared" si="1846"/>
        <v>0</v>
      </c>
      <c r="AF661" s="411">
        <f t="shared" si="1846"/>
        <v>0</v>
      </c>
      <c r="AG661" s="411">
        <f t="shared" si="1846"/>
        <v>0</v>
      </c>
      <c r="AH661" s="411">
        <f t="shared" si="1846"/>
        <v>0</v>
      </c>
      <c r="AI661" s="411">
        <f t="shared" si="1846"/>
        <v>0</v>
      </c>
      <c r="AJ661" s="411">
        <f t="shared" si="1846"/>
        <v>0</v>
      </c>
      <c r="AK661" s="411">
        <f t="shared" si="1846"/>
        <v>0</v>
      </c>
      <c r="AL661" s="411">
        <f t="shared" si="1846"/>
        <v>0</v>
      </c>
      <c r="AM661" s="306"/>
    </row>
    <row r="662" spans="1:39" ht="15.75" outlineLevel="1">
      <c r="A662" s="530"/>
      <c r="B662" s="323"/>
      <c r="C662" s="300"/>
      <c r="D662" s="291"/>
      <c r="E662" s="291"/>
      <c r="F662" s="291"/>
      <c r="G662" s="291"/>
      <c r="H662" s="291"/>
      <c r="I662" s="291"/>
      <c r="J662" s="291"/>
      <c r="K662" s="291"/>
      <c r="L662" s="291"/>
      <c r="M662" s="291"/>
      <c r="N662" s="300"/>
      <c r="O662" s="291"/>
      <c r="P662" s="291"/>
      <c r="Q662" s="291"/>
      <c r="R662" s="291"/>
      <c r="S662" s="291"/>
      <c r="T662" s="291"/>
      <c r="U662" s="291"/>
      <c r="V662" s="291"/>
      <c r="W662" s="291"/>
      <c r="X662" s="291"/>
      <c r="Y662" s="412"/>
      <c r="Z662" s="412"/>
      <c r="AA662" s="412"/>
      <c r="AB662" s="412"/>
      <c r="AC662" s="412"/>
      <c r="AD662" s="412"/>
      <c r="AE662" s="412"/>
      <c r="AF662" s="412"/>
      <c r="AG662" s="412"/>
      <c r="AH662" s="412"/>
      <c r="AI662" s="412"/>
      <c r="AJ662" s="412"/>
      <c r="AK662" s="412"/>
      <c r="AL662" s="412"/>
      <c r="AM662" s="306"/>
    </row>
    <row r="663" spans="1:39" ht="15.75" outlineLevel="1">
      <c r="A663" s="530"/>
      <c r="B663" s="516" t="s">
        <v>503</v>
      </c>
      <c r="C663" s="291"/>
      <c r="D663" s="291"/>
      <c r="E663" s="291"/>
      <c r="F663" s="291"/>
      <c r="G663" s="291"/>
      <c r="H663" s="291"/>
      <c r="I663" s="291"/>
      <c r="J663" s="291"/>
      <c r="K663" s="291"/>
      <c r="L663" s="291"/>
      <c r="M663" s="291"/>
      <c r="N663" s="291"/>
      <c r="O663" s="291"/>
      <c r="P663" s="291"/>
      <c r="Q663" s="291"/>
      <c r="R663" s="291"/>
      <c r="S663" s="291"/>
      <c r="T663" s="291"/>
      <c r="U663" s="291"/>
      <c r="V663" s="291"/>
      <c r="W663" s="291"/>
      <c r="X663" s="291"/>
      <c r="Y663" s="422"/>
      <c r="Z663" s="425"/>
      <c r="AA663" s="425"/>
      <c r="AB663" s="425"/>
      <c r="AC663" s="425"/>
      <c r="AD663" s="425"/>
      <c r="AE663" s="425"/>
      <c r="AF663" s="425"/>
      <c r="AG663" s="425"/>
      <c r="AH663" s="425"/>
      <c r="AI663" s="425"/>
      <c r="AJ663" s="425"/>
      <c r="AK663" s="425"/>
      <c r="AL663" s="425"/>
      <c r="AM663" s="306"/>
    </row>
    <row r="664" spans="1:39" ht="15.75" outlineLevel="1">
      <c r="A664" s="530"/>
      <c r="B664" s="502" t="s">
        <v>499</v>
      </c>
      <c r="C664" s="291"/>
      <c r="D664" s="291"/>
      <c r="E664" s="291"/>
      <c r="F664" s="291"/>
      <c r="G664" s="291"/>
      <c r="H664" s="291"/>
      <c r="I664" s="291"/>
      <c r="J664" s="291"/>
      <c r="K664" s="291"/>
      <c r="L664" s="291"/>
      <c r="M664" s="291"/>
      <c r="N664" s="291"/>
      <c r="O664" s="291"/>
      <c r="P664" s="291"/>
      <c r="Q664" s="291"/>
      <c r="R664" s="291"/>
      <c r="S664" s="291"/>
      <c r="T664" s="291"/>
      <c r="U664" s="291"/>
      <c r="V664" s="291"/>
      <c r="W664" s="291"/>
      <c r="X664" s="291"/>
      <c r="Y664" s="422"/>
      <c r="Z664" s="425"/>
      <c r="AA664" s="425"/>
      <c r="AB664" s="425"/>
      <c r="AC664" s="425"/>
      <c r="AD664" s="425"/>
      <c r="AE664" s="425"/>
      <c r="AF664" s="425"/>
      <c r="AG664" s="425"/>
      <c r="AH664" s="425"/>
      <c r="AI664" s="425"/>
      <c r="AJ664" s="425"/>
      <c r="AK664" s="425"/>
      <c r="AL664" s="425"/>
      <c r="AM664" s="306"/>
    </row>
    <row r="665" spans="1:39" outlineLevel="1">
      <c r="A665" s="530">
        <v>21</v>
      </c>
      <c r="B665" s="428" t="s">
        <v>113</v>
      </c>
      <c r="C665" s="291" t="s">
        <v>25</v>
      </c>
      <c r="D665" s="295"/>
      <c r="E665" s="295"/>
      <c r="F665" s="295"/>
      <c r="G665" s="295"/>
      <c r="H665" s="295"/>
      <c r="I665" s="295"/>
      <c r="J665" s="295"/>
      <c r="K665" s="295"/>
      <c r="L665" s="295"/>
      <c r="M665" s="295"/>
      <c r="N665" s="291"/>
      <c r="O665" s="295"/>
      <c r="P665" s="295"/>
      <c r="Q665" s="295"/>
      <c r="R665" s="295"/>
      <c r="S665" s="295"/>
      <c r="T665" s="295"/>
      <c r="U665" s="295"/>
      <c r="V665" s="295"/>
      <c r="W665" s="295"/>
      <c r="X665" s="295"/>
      <c r="Y665" s="410"/>
      <c r="Z665" s="410"/>
      <c r="AA665" s="410"/>
      <c r="AB665" s="410"/>
      <c r="AC665" s="410"/>
      <c r="AD665" s="410"/>
      <c r="AE665" s="410"/>
      <c r="AF665" s="410"/>
      <c r="AG665" s="410"/>
      <c r="AH665" s="410"/>
      <c r="AI665" s="410"/>
      <c r="AJ665" s="410"/>
      <c r="AK665" s="410"/>
      <c r="AL665" s="410"/>
      <c r="AM665" s="296">
        <f>SUM(Y665:AL665)</f>
        <v>0</v>
      </c>
    </row>
    <row r="666" spans="1:39" outlineLevel="1">
      <c r="A666" s="530"/>
      <c r="B666" s="294" t="s">
        <v>310</v>
      </c>
      <c r="C666" s="291" t="s">
        <v>163</v>
      </c>
      <c r="D666" s="295"/>
      <c r="E666" s="295"/>
      <c r="F666" s="295"/>
      <c r="G666" s="295"/>
      <c r="H666" s="295"/>
      <c r="I666" s="295"/>
      <c r="J666" s="295"/>
      <c r="K666" s="295"/>
      <c r="L666" s="295"/>
      <c r="M666" s="295"/>
      <c r="N666" s="291"/>
      <c r="O666" s="295"/>
      <c r="P666" s="295"/>
      <c r="Q666" s="295"/>
      <c r="R666" s="295"/>
      <c r="S666" s="295"/>
      <c r="T666" s="295"/>
      <c r="U666" s="295"/>
      <c r="V666" s="295"/>
      <c r="W666" s="295"/>
      <c r="X666" s="295"/>
      <c r="Y666" s="411">
        <f>Y665</f>
        <v>0</v>
      </c>
      <c r="Z666" s="411">
        <f t="shared" ref="Z666" si="1847">Z665</f>
        <v>0</v>
      </c>
      <c r="AA666" s="411">
        <f t="shared" ref="AA666" si="1848">AA665</f>
        <v>0</v>
      </c>
      <c r="AB666" s="411">
        <f t="shared" ref="AB666" si="1849">AB665</f>
        <v>0</v>
      </c>
      <c r="AC666" s="411">
        <f t="shared" ref="AC666" si="1850">AC665</f>
        <v>0</v>
      </c>
      <c r="AD666" s="411">
        <f t="shared" ref="AD666" si="1851">AD665</f>
        <v>0</v>
      </c>
      <c r="AE666" s="411">
        <f t="shared" ref="AE666" si="1852">AE665</f>
        <v>0</v>
      </c>
      <c r="AF666" s="411">
        <f t="shared" ref="AF666" si="1853">AF665</f>
        <v>0</v>
      </c>
      <c r="AG666" s="411">
        <f t="shared" ref="AG666" si="1854">AG665</f>
        <v>0</v>
      </c>
      <c r="AH666" s="411">
        <f t="shared" ref="AH666" si="1855">AH665</f>
        <v>0</v>
      </c>
      <c r="AI666" s="411">
        <f t="shared" ref="AI666" si="1856">AI665</f>
        <v>0</v>
      </c>
      <c r="AJ666" s="411">
        <f t="shared" ref="AJ666" si="1857">AJ665</f>
        <v>0</v>
      </c>
      <c r="AK666" s="411">
        <f t="shared" ref="AK666" si="1858">AK665</f>
        <v>0</v>
      </c>
      <c r="AL666" s="411">
        <f t="shared" ref="AL666" si="1859">AL665</f>
        <v>0</v>
      </c>
      <c r="AM666" s="306"/>
    </row>
    <row r="667" spans="1:39" outlineLevel="1">
      <c r="A667" s="530"/>
      <c r="B667" s="294"/>
      <c r="C667" s="291"/>
      <c r="D667" s="291"/>
      <c r="E667" s="291"/>
      <c r="F667" s="291"/>
      <c r="G667" s="291"/>
      <c r="H667" s="291"/>
      <c r="I667" s="291"/>
      <c r="J667" s="291"/>
      <c r="K667" s="291"/>
      <c r="L667" s="291"/>
      <c r="M667" s="291"/>
      <c r="N667" s="291"/>
      <c r="O667" s="291"/>
      <c r="P667" s="291"/>
      <c r="Q667" s="291"/>
      <c r="R667" s="291"/>
      <c r="S667" s="291"/>
      <c r="T667" s="291"/>
      <c r="U667" s="291"/>
      <c r="V667" s="291"/>
      <c r="W667" s="291"/>
      <c r="X667" s="291"/>
      <c r="Y667" s="422"/>
      <c r="Z667" s="425"/>
      <c r="AA667" s="425"/>
      <c r="AB667" s="425"/>
      <c r="AC667" s="425"/>
      <c r="AD667" s="425"/>
      <c r="AE667" s="425"/>
      <c r="AF667" s="425"/>
      <c r="AG667" s="425"/>
      <c r="AH667" s="425"/>
      <c r="AI667" s="425"/>
      <c r="AJ667" s="425"/>
      <c r="AK667" s="425"/>
      <c r="AL667" s="425"/>
      <c r="AM667" s="306"/>
    </row>
    <row r="668" spans="1:39" ht="30" outlineLevel="1">
      <c r="A668" s="530">
        <v>22</v>
      </c>
      <c r="B668" s="428" t="s">
        <v>114</v>
      </c>
      <c r="C668" s="340" t="s">
        <v>775</v>
      </c>
      <c r="D668" s="295">
        <v>421298.9093137501</v>
      </c>
      <c r="E668" s="295">
        <f>D668+($F668-$D668)/2</f>
        <v>421298.9093137501</v>
      </c>
      <c r="F668" s="295">
        <v>421298.9093137501</v>
      </c>
      <c r="G668" s="295"/>
      <c r="H668" s="295"/>
      <c r="I668" s="295"/>
      <c r="J668" s="295"/>
      <c r="K668" s="295"/>
      <c r="L668" s="295"/>
      <c r="M668" s="295"/>
      <c r="N668" s="291"/>
      <c r="O668" s="295"/>
      <c r="P668" s="295"/>
      <c r="Q668" s="295"/>
      <c r="R668" s="295"/>
      <c r="S668" s="295"/>
      <c r="T668" s="295"/>
      <c r="U668" s="295"/>
      <c r="V668" s="295"/>
      <c r="W668" s="295"/>
      <c r="X668" s="295"/>
      <c r="Y668" s="410">
        <v>1</v>
      </c>
      <c r="Z668" s="410"/>
      <c r="AA668" s="410"/>
      <c r="AB668" s="410"/>
      <c r="AC668" s="410"/>
      <c r="AD668" s="410"/>
      <c r="AE668" s="410"/>
      <c r="AF668" s="410"/>
      <c r="AG668" s="410"/>
      <c r="AH668" s="410"/>
      <c r="AI668" s="410"/>
      <c r="AJ668" s="410"/>
      <c r="AK668" s="410"/>
      <c r="AL668" s="410"/>
      <c r="AM668" s="296">
        <f>SUM(Y668:AL668)</f>
        <v>1</v>
      </c>
    </row>
    <row r="669" spans="1:39" outlineLevel="1">
      <c r="A669" s="530"/>
      <c r="B669" s="294" t="s">
        <v>310</v>
      </c>
      <c r="C669" s="291" t="s">
        <v>163</v>
      </c>
      <c r="D669" s="295"/>
      <c r="E669" s="295"/>
      <c r="F669" s="295"/>
      <c r="G669" s="295"/>
      <c r="H669" s="295"/>
      <c r="I669" s="295"/>
      <c r="J669" s="295"/>
      <c r="K669" s="295"/>
      <c r="L669" s="295"/>
      <c r="M669" s="295"/>
      <c r="N669" s="291"/>
      <c r="O669" s="295"/>
      <c r="P669" s="295"/>
      <c r="Q669" s="295"/>
      <c r="R669" s="295"/>
      <c r="S669" s="295"/>
      <c r="T669" s="295"/>
      <c r="U669" s="295"/>
      <c r="V669" s="295"/>
      <c r="W669" s="295"/>
      <c r="X669" s="295"/>
      <c r="Y669" s="411">
        <f>Y668</f>
        <v>1</v>
      </c>
      <c r="Z669" s="411">
        <f t="shared" ref="Z669" si="1860">Z668</f>
        <v>0</v>
      </c>
      <c r="AA669" s="411">
        <f t="shared" ref="AA669" si="1861">AA668</f>
        <v>0</v>
      </c>
      <c r="AB669" s="411">
        <f t="shared" ref="AB669" si="1862">AB668</f>
        <v>0</v>
      </c>
      <c r="AC669" s="411">
        <f t="shared" ref="AC669" si="1863">AC668</f>
        <v>0</v>
      </c>
      <c r="AD669" s="411">
        <f t="shared" ref="AD669" si="1864">AD668</f>
        <v>0</v>
      </c>
      <c r="AE669" s="411">
        <f t="shared" ref="AE669" si="1865">AE668</f>
        <v>0</v>
      </c>
      <c r="AF669" s="411">
        <f t="shared" ref="AF669" si="1866">AF668</f>
        <v>0</v>
      </c>
      <c r="AG669" s="411">
        <f t="shared" ref="AG669" si="1867">AG668</f>
        <v>0</v>
      </c>
      <c r="AH669" s="411">
        <f t="shared" ref="AH669" si="1868">AH668</f>
        <v>0</v>
      </c>
      <c r="AI669" s="411">
        <f t="shared" ref="AI669" si="1869">AI668</f>
        <v>0</v>
      </c>
      <c r="AJ669" s="411">
        <f t="shared" ref="AJ669" si="1870">AJ668</f>
        <v>0</v>
      </c>
      <c r="AK669" s="411">
        <f t="shared" ref="AK669" si="1871">AK668</f>
        <v>0</v>
      </c>
      <c r="AL669" s="411">
        <f t="shared" ref="AL669" si="1872">AL668</f>
        <v>0</v>
      </c>
      <c r="AM669" s="306"/>
    </row>
    <row r="670" spans="1:39" outlineLevel="1">
      <c r="A670" s="530"/>
      <c r="B670" s="294"/>
      <c r="C670" s="291"/>
      <c r="D670" s="291"/>
      <c r="E670" s="774"/>
      <c r="F670" s="291"/>
      <c r="G670" s="291"/>
      <c r="H670" s="291"/>
      <c r="I670" s="291"/>
      <c r="J670" s="291"/>
      <c r="K670" s="291"/>
      <c r="L670" s="291"/>
      <c r="M670" s="291"/>
      <c r="N670" s="291"/>
      <c r="O670" s="291"/>
      <c r="P670" s="291"/>
      <c r="Q670" s="291"/>
      <c r="R670" s="291"/>
      <c r="S670" s="291"/>
      <c r="T670" s="291"/>
      <c r="U670" s="291"/>
      <c r="V670" s="291"/>
      <c r="W670" s="291"/>
      <c r="X670" s="291"/>
      <c r="Y670" s="422"/>
      <c r="Z670" s="425"/>
      <c r="AA670" s="425"/>
      <c r="AB670" s="425"/>
      <c r="AC670" s="425"/>
      <c r="AD670" s="425"/>
      <c r="AE670" s="425"/>
      <c r="AF670" s="425"/>
      <c r="AG670" s="425"/>
      <c r="AH670" s="425"/>
      <c r="AI670" s="425"/>
      <c r="AJ670" s="425"/>
      <c r="AK670" s="425"/>
      <c r="AL670" s="425"/>
      <c r="AM670" s="306"/>
    </row>
    <row r="671" spans="1:39" outlineLevel="1">
      <c r="A671" s="530"/>
      <c r="B671" s="428" t="s">
        <v>703</v>
      </c>
      <c r="C671" s="340" t="s">
        <v>775</v>
      </c>
      <c r="D671" s="295">
        <v>2541833</v>
      </c>
      <c r="E671" s="295">
        <f>D671+($F671-$D671)/2</f>
        <v>2531385</v>
      </c>
      <c r="F671" s="295">
        <v>2520937</v>
      </c>
      <c r="G671" s="295"/>
      <c r="H671" s="295"/>
      <c r="I671" s="295"/>
      <c r="J671" s="295"/>
      <c r="K671" s="295"/>
      <c r="L671" s="295"/>
      <c r="M671" s="295"/>
      <c r="N671" s="291"/>
      <c r="O671" s="295"/>
      <c r="P671" s="295"/>
      <c r="Q671" s="295"/>
      <c r="R671" s="295"/>
      <c r="S671" s="295"/>
      <c r="T671" s="295"/>
      <c r="U671" s="295"/>
      <c r="V671" s="295"/>
      <c r="W671" s="295"/>
      <c r="X671" s="295"/>
      <c r="Y671" s="410">
        <v>1</v>
      </c>
      <c r="Z671" s="410"/>
      <c r="AA671" s="410"/>
      <c r="AB671" s="410"/>
      <c r="AC671" s="410"/>
      <c r="AD671" s="410"/>
      <c r="AE671" s="410"/>
      <c r="AF671" s="410"/>
      <c r="AG671" s="410"/>
      <c r="AH671" s="410"/>
      <c r="AI671" s="410"/>
      <c r="AJ671" s="410"/>
      <c r="AK671" s="410"/>
      <c r="AL671" s="410"/>
      <c r="AM671" s="296">
        <f>SUM(Y671:AL671)</f>
        <v>1</v>
      </c>
    </row>
    <row r="672" spans="1:39" outlineLevel="1">
      <c r="A672" s="530"/>
      <c r="B672" s="294" t="s">
        <v>310</v>
      </c>
      <c r="C672" s="291" t="s">
        <v>163</v>
      </c>
      <c r="D672" s="295"/>
      <c r="E672" s="295"/>
      <c r="F672" s="295"/>
      <c r="G672" s="295"/>
      <c r="H672" s="295"/>
      <c r="I672" s="295"/>
      <c r="J672" s="295"/>
      <c r="K672" s="295"/>
      <c r="L672" s="295"/>
      <c r="M672" s="295"/>
      <c r="N672" s="291"/>
      <c r="O672" s="295"/>
      <c r="P672" s="295"/>
      <c r="Q672" s="295"/>
      <c r="R672" s="295"/>
      <c r="S672" s="295"/>
      <c r="T672" s="295"/>
      <c r="U672" s="295"/>
      <c r="V672" s="295"/>
      <c r="W672" s="295"/>
      <c r="X672" s="295"/>
      <c r="Y672" s="411">
        <f>Y671</f>
        <v>1</v>
      </c>
      <c r="Z672" s="411">
        <f t="shared" ref="Z672" si="1873">Z671</f>
        <v>0</v>
      </c>
      <c r="AA672" s="411">
        <f t="shared" ref="AA672" si="1874">AA671</f>
        <v>0</v>
      </c>
      <c r="AB672" s="411">
        <f t="shared" ref="AB672" si="1875">AB671</f>
        <v>0</v>
      </c>
      <c r="AC672" s="411">
        <f t="shared" ref="AC672" si="1876">AC671</f>
        <v>0</v>
      </c>
      <c r="AD672" s="411">
        <f t="shared" ref="AD672" si="1877">AD671</f>
        <v>0</v>
      </c>
      <c r="AE672" s="411">
        <f t="shared" ref="AE672" si="1878">AE671</f>
        <v>0</v>
      </c>
      <c r="AF672" s="411">
        <f t="shared" ref="AF672" si="1879">AF671</f>
        <v>0</v>
      </c>
      <c r="AG672" s="411">
        <f t="shared" ref="AG672" si="1880">AG671</f>
        <v>0</v>
      </c>
      <c r="AH672" s="411">
        <f t="shared" ref="AH672" si="1881">AH671</f>
        <v>0</v>
      </c>
      <c r="AI672" s="411">
        <f t="shared" ref="AI672" si="1882">AI671</f>
        <v>0</v>
      </c>
      <c r="AJ672" s="411">
        <f t="shared" ref="AJ672" si="1883">AJ671</f>
        <v>0</v>
      </c>
      <c r="AK672" s="411">
        <f t="shared" ref="AK672" si="1884">AK671</f>
        <v>0</v>
      </c>
      <c r="AL672" s="411">
        <f t="shared" ref="AL672" si="1885">AL671</f>
        <v>0</v>
      </c>
      <c r="AM672" s="306"/>
    </row>
    <row r="673" spans="1:39" outlineLevel="1">
      <c r="A673" s="530"/>
      <c r="B673" s="430"/>
      <c r="C673" s="291"/>
      <c r="D673" s="291"/>
      <c r="E673" s="291"/>
      <c r="F673" s="291"/>
      <c r="G673" s="291"/>
      <c r="H673" s="291"/>
      <c r="I673" s="291"/>
      <c r="J673" s="291"/>
      <c r="K673" s="291"/>
      <c r="L673" s="291"/>
      <c r="M673" s="291"/>
      <c r="N673" s="291"/>
      <c r="O673" s="291"/>
      <c r="P673" s="291"/>
      <c r="Q673" s="291"/>
      <c r="R673" s="291"/>
      <c r="S673" s="291"/>
      <c r="T673" s="291"/>
      <c r="U673" s="291"/>
      <c r="V673" s="291"/>
      <c r="W673" s="291"/>
      <c r="X673" s="291"/>
      <c r="Y673" s="422"/>
      <c r="Z673" s="425"/>
      <c r="AA673" s="425"/>
      <c r="AB673" s="425"/>
      <c r="AC673" s="425"/>
      <c r="AD673" s="425"/>
      <c r="AE673" s="425"/>
      <c r="AF673" s="425"/>
      <c r="AG673" s="425"/>
      <c r="AH673" s="425"/>
      <c r="AI673" s="425"/>
      <c r="AJ673" s="425"/>
      <c r="AK673" s="425"/>
      <c r="AL673" s="425"/>
      <c r="AM673" s="306"/>
    </row>
    <row r="674" spans="1:39" ht="30" outlineLevel="1">
      <c r="A674" s="530"/>
      <c r="B674" s="428" t="s">
        <v>704</v>
      </c>
      <c r="C674" s="340" t="s">
        <v>775</v>
      </c>
      <c r="D674" s="295">
        <v>154869.70000000115</v>
      </c>
      <c r="E674" s="295">
        <f>D674+($F674-$D674)/2</f>
        <v>154869.70000000115</v>
      </c>
      <c r="F674" s="295">
        <v>154869.70000000115</v>
      </c>
      <c r="G674" s="295"/>
      <c r="H674" s="295"/>
      <c r="I674" s="295"/>
      <c r="J674" s="295"/>
      <c r="K674" s="295"/>
      <c r="L674" s="295"/>
      <c r="M674" s="295"/>
      <c r="N674" s="291"/>
      <c r="O674" s="295"/>
      <c r="P674" s="295"/>
      <c r="Q674" s="295"/>
      <c r="R674" s="295"/>
      <c r="S674" s="295"/>
      <c r="T674" s="295"/>
      <c r="U674" s="295"/>
      <c r="V674" s="295"/>
      <c r="W674" s="295"/>
      <c r="X674" s="295"/>
      <c r="Y674" s="410">
        <v>1</v>
      </c>
      <c r="Z674" s="410"/>
      <c r="AA674" s="410"/>
      <c r="AB674" s="410"/>
      <c r="AC674" s="410"/>
      <c r="AD674" s="410"/>
      <c r="AE674" s="410"/>
      <c r="AF674" s="410"/>
      <c r="AG674" s="410"/>
      <c r="AH674" s="410"/>
      <c r="AI674" s="410"/>
      <c r="AJ674" s="410"/>
      <c r="AK674" s="410"/>
      <c r="AL674" s="410"/>
      <c r="AM674" s="296">
        <f>SUM(Y674:AL674)</f>
        <v>1</v>
      </c>
    </row>
    <row r="675" spans="1:39" outlineLevel="1">
      <c r="A675" s="530"/>
      <c r="B675" s="294" t="s">
        <v>310</v>
      </c>
      <c r="C675" s="291" t="s">
        <v>163</v>
      </c>
      <c r="D675" s="295"/>
      <c r="E675" s="295"/>
      <c r="F675" s="295"/>
      <c r="G675" s="295"/>
      <c r="H675" s="295"/>
      <c r="I675" s="295"/>
      <c r="J675" s="295"/>
      <c r="K675" s="295"/>
      <c r="L675" s="295"/>
      <c r="M675" s="295"/>
      <c r="N675" s="291"/>
      <c r="O675" s="295"/>
      <c r="P675" s="295"/>
      <c r="Q675" s="295"/>
      <c r="R675" s="295"/>
      <c r="S675" s="295"/>
      <c r="T675" s="295"/>
      <c r="U675" s="295"/>
      <c r="V675" s="295"/>
      <c r="W675" s="295"/>
      <c r="X675" s="295"/>
      <c r="Y675" s="411">
        <f>Y674</f>
        <v>1</v>
      </c>
      <c r="Z675" s="411">
        <f t="shared" ref="Z675" si="1886">Z674</f>
        <v>0</v>
      </c>
      <c r="AA675" s="411">
        <f t="shared" ref="AA675" si="1887">AA674</f>
        <v>0</v>
      </c>
      <c r="AB675" s="411">
        <f t="shared" ref="AB675" si="1888">AB674</f>
        <v>0</v>
      </c>
      <c r="AC675" s="411">
        <f t="shared" ref="AC675" si="1889">AC674</f>
        <v>0</v>
      </c>
      <c r="AD675" s="411">
        <f t="shared" ref="AD675" si="1890">AD674</f>
        <v>0</v>
      </c>
      <c r="AE675" s="411">
        <f t="shared" ref="AE675" si="1891">AE674</f>
        <v>0</v>
      </c>
      <c r="AF675" s="411">
        <f t="shared" ref="AF675" si="1892">AF674</f>
        <v>0</v>
      </c>
      <c r="AG675" s="411">
        <f t="shared" ref="AG675" si="1893">AG674</f>
        <v>0</v>
      </c>
      <c r="AH675" s="411">
        <f t="shared" ref="AH675" si="1894">AH674</f>
        <v>0</v>
      </c>
      <c r="AI675" s="411">
        <f t="shared" ref="AI675" si="1895">AI674</f>
        <v>0</v>
      </c>
      <c r="AJ675" s="411">
        <f t="shared" ref="AJ675" si="1896">AJ674</f>
        <v>0</v>
      </c>
      <c r="AK675" s="411">
        <f t="shared" ref="AK675" si="1897">AK674</f>
        <v>0</v>
      </c>
      <c r="AL675" s="411">
        <f t="shared" ref="AL675" si="1898">AL674</f>
        <v>0</v>
      </c>
      <c r="AM675" s="306"/>
    </row>
    <row r="676" spans="1:39" outlineLevel="1">
      <c r="A676" s="530"/>
      <c r="B676" s="294"/>
      <c r="C676" s="291"/>
      <c r="D676" s="291"/>
      <c r="E676" s="291"/>
      <c r="F676" s="291"/>
      <c r="G676" s="291"/>
      <c r="H676" s="291"/>
      <c r="I676" s="291"/>
      <c r="J676" s="291"/>
      <c r="K676" s="291"/>
      <c r="L676" s="291"/>
      <c r="M676" s="291"/>
      <c r="N676" s="291"/>
      <c r="O676" s="291"/>
      <c r="P676" s="291"/>
      <c r="Q676" s="291"/>
      <c r="R676" s="291"/>
      <c r="S676" s="291"/>
      <c r="T676" s="291"/>
      <c r="U676" s="291"/>
      <c r="V676" s="291"/>
      <c r="W676" s="291"/>
      <c r="X676" s="291"/>
      <c r="Y676" s="412"/>
      <c r="Z676" s="425"/>
      <c r="AA676" s="425"/>
      <c r="AB676" s="425"/>
      <c r="AC676" s="425"/>
      <c r="AD676" s="425"/>
      <c r="AE676" s="425"/>
      <c r="AF676" s="425"/>
      <c r="AG676" s="425"/>
      <c r="AH676" s="425"/>
      <c r="AI676" s="425"/>
      <c r="AJ676" s="425"/>
      <c r="AK676" s="425"/>
      <c r="AL676" s="425"/>
      <c r="AM676" s="306"/>
    </row>
    <row r="677" spans="1:39" ht="15.75" outlineLevel="1">
      <c r="A677" s="530"/>
      <c r="B677" s="288" t="s">
        <v>500</v>
      </c>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outlineLevel="1">
      <c r="A678" s="530">
        <v>25</v>
      </c>
      <c r="B678" s="428" t="s">
        <v>117</v>
      </c>
      <c r="C678" s="291" t="s">
        <v>25</v>
      </c>
      <c r="D678" s="295"/>
      <c r="E678" s="295"/>
      <c r="F678" s="295"/>
      <c r="G678" s="295"/>
      <c r="H678" s="295"/>
      <c r="I678" s="295"/>
      <c r="J678" s="295"/>
      <c r="K678" s="295"/>
      <c r="L678" s="295"/>
      <c r="M678" s="295"/>
      <c r="N678" s="295">
        <v>12</v>
      </c>
      <c r="O678" s="295"/>
      <c r="P678" s="295"/>
      <c r="Q678" s="295"/>
      <c r="R678" s="295"/>
      <c r="S678" s="295"/>
      <c r="T678" s="295"/>
      <c r="U678" s="295"/>
      <c r="V678" s="295"/>
      <c r="W678" s="295"/>
      <c r="X678" s="295"/>
      <c r="Y678" s="426"/>
      <c r="Z678" s="410">
        <v>1</v>
      </c>
      <c r="AA678" s="410"/>
      <c r="AB678" s="410"/>
      <c r="AC678" s="410"/>
      <c r="AD678" s="410"/>
      <c r="AE678" s="410"/>
      <c r="AF678" s="415"/>
      <c r="AG678" s="415"/>
      <c r="AH678" s="415"/>
      <c r="AI678" s="415"/>
      <c r="AJ678" s="415"/>
      <c r="AK678" s="415"/>
      <c r="AL678" s="415"/>
      <c r="AM678" s="296">
        <f>SUM(Y678:AL678)</f>
        <v>1</v>
      </c>
    </row>
    <row r="679" spans="1:39" outlineLevel="1">
      <c r="A679" s="530"/>
      <c r="B679" s="294" t="s">
        <v>310</v>
      </c>
      <c r="C679" s="291" t="s">
        <v>163</v>
      </c>
      <c r="D679" s="295"/>
      <c r="E679" s="295"/>
      <c r="F679" s="295"/>
      <c r="G679" s="295"/>
      <c r="H679" s="295"/>
      <c r="I679" s="295"/>
      <c r="J679" s="295"/>
      <c r="K679" s="295"/>
      <c r="L679" s="295"/>
      <c r="M679" s="295"/>
      <c r="N679" s="295">
        <f>N678</f>
        <v>12</v>
      </c>
      <c r="O679" s="295"/>
      <c r="P679" s="295"/>
      <c r="Q679" s="295"/>
      <c r="R679" s="295"/>
      <c r="S679" s="295"/>
      <c r="T679" s="295"/>
      <c r="U679" s="295"/>
      <c r="V679" s="295"/>
      <c r="W679" s="295"/>
      <c r="X679" s="295"/>
      <c r="Y679" s="411">
        <f>Y678</f>
        <v>0</v>
      </c>
      <c r="Z679" s="411">
        <f t="shared" ref="Z679" si="1899">Z678</f>
        <v>1</v>
      </c>
      <c r="AA679" s="411">
        <f t="shared" ref="AA679" si="1900">AA678</f>
        <v>0</v>
      </c>
      <c r="AB679" s="411">
        <f t="shared" ref="AB679" si="1901">AB678</f>
        <v>0</v>
      </c>
      <c r="AC679" s="411">
        <f t="shared" ref="AC679" si="1902">AC678</f>
        <v>0</v>
      </c>
      <c r="AD679" s="411">
        <f t="shared" ref="AD679" si="1903">AD678</f>
        <v>0</v>
      </c>
      <c r="AE679" s="411">
        <f t="shared" ref="AE679" si="1904">AE678</f>
        <v>0</v>
      </c>
      <c r="AF679" s="411">
        <f t="shared" ref="AF679" si="1905">AF678</f>
        <v>0</v>
      </c>
      <c r="AG679" s="411">
        <f t="shared" ref="AG679" si="1906">AG678</f>
        <v>0</v>
      </c>
      <c r="AH679" s="411">
        <f t="shared" ref="AH679" si="1907">AH678</f>
        <v>0</v>
      </c>
      <c r="AI679" s="411">
        <f t="shared" ref="AI679" si="1908">AI678</f>
        <v>0</v>
      </c>
      <c r="AJ679" s="411">
        <f t="shared" ref="AJ679" si="1909">AJ678</f>
        <v>0</v>
      </c>
      <c r="AK679" s="411">
        <f t="shared" ref="AK679" si="1910">AK678</f>
        <v>0</v>
      </c>
      <c r="AL679" s="411">
        <f t="shared" ref="AL679" si="1911">AL678</f>
        <v>0</v>
      </c>
      <c r="AM679" s="306"/>
    </row>
    <row r="680" spans="1:39" outlineLevel="1">
      <c r="A680" s="530"/>
      <c r="B680" s="294"/>
      <c r="C680" s="291"/>
      <c r="D680" s="291"/>
      <c r="E680" s="787"/>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outlineLevel="1">
      <c r="A681" s="530">
        <v>26</v>
      </c>
      <c r="B681" s="428" t="s">
        <v>118</v>
      </c>
      <c r="C681" s="340" t="s">
        <v>775</v>
      </c>
      <c r="D681" s="295">
        <v>9656485.0630050898</v>
      </c>
      <c r="E681" s="295">
        <f>D681+($F681-$D681)/2</f>
        <v>9632608.9008826055</v>
      </c>
      <c r="F681" s="295">
        <v>9608732.7387601212</v>
      </c>
      <c r="G681" s="295"/>
      <c r="H681" s="295"/>
      <c r="I681" s="295"/>
      <c r="J681" s="295"/>
      <c r="K681" s="295"/>
      <c r="L681" s="295"/>
      <c r="M681" s="295"/>
      <c r="N681" s="295">
        <v>12</v>
      </c>
      <c r="O681" s="295">
        <v>586.54784733708334</v>
      </c>
      <c r="P681" s="295">
        <v>585.09757107161545</v>
      </c>
      <c r="Q681" s="295">
        <v>583.64729480614756</v>
      </c>
      <c r="R681" s="295"/>
      <c r="S681" s="295"/>
      <c r="T681" s="295"/>
      <c r="U681" s="295"/>
      <c r="V681" s="295"/>
      <c r="W681" s="295"/>
      <c r="X681" s="295"/>
      <c r="Y681" s="410"/>
      <c r="Z681" s="410">
        <v>0.24</v>
      </c>
      <c r="AA681" s="410">
        <v>0.72</v>
      </c>
      <c r="AB681" s="410"/>
      <c r="AC681" s="410"/>
      <c r="AD681" s="410"/>
      <c r="AE681" s="410"/>
      <c r="AF681" s="415"/>
      <c r="AG681" s="415"/>
      <c r="AH681" s="415"/>
      <c r="AI681" s="415"/>
      <c r="AJ681" s="415"/>
      <c r="AK681" s="415"/>
      <c r="AL681" s="415"/>
      <c r="AM681" s="296">
        <f>SUM(Y681:AL681)</f>
        <v>0.96</v>
      </c>
    </row>
    <row r="682" spans="1:39" ht="28.5" outlineLevel="1">
      <c r="A682" s="530"/>
      <c r="B682" s="428"/>
      <c r="C682" s="785" t="s">
        <v>729</v>
      </c>
      <c r="D682" s="786">
        <v>-1761395</v>
      </c>
      <c r="E682" s="786">
        <v>-1761395</v>
      </c>
      <c r="F682" s="786">
        <v>-1761395</v>
      </c>
      <c r="G682" s="786"/>
      <c r="H682" s="786"/>
      <c r="I682" s="786"/>
      <c r="J682" s="786"/>
      <c r="K682" s="786"/>
      <c r="L682" s="786"/>
      <c r="M682" s="786"/>
      <c r="N682" s="295">
        <v>12</v>
      </c>
      <c r="O682" s="786">
        <v>-154.46768394282205</v>
      </c>
      <c r="P682" s="786">
        <v>-154.46768394282205</v>
      </c>
      <c r="Q682" s="786">
        <v>-154.46768394282205</v>
      </c>
      <c r="R682" s="786"/>
      <c r="S682" s="786"/>
      <c r="T682" s="786"/>
      <c r="U682" s="786"/>
      <c r="V682" s="786"/>
      <c r="W682" s="786"/>
      <c r="X682" s="786"/>
      <c r="Y682" s="410"/>
      <c r="Z682" s="410">
        <v>0.24</v>
      </c>
      <c r="AA682" s="410">
        <v>0.72</v>
      </c>
      <c r="AB682" s="410"/>
      <c r="AC682" s="410"/>
      <c r="AD682" s="410"/>
      <c r="AE682" s="410"/>
      <c r="AF682" s="415"/>
      <c r="AG682" s="415"/>
      <c r="AH682" s="415"/>
      <c r="AI682" s="415"/>
      <c r="AJ682" s="415"/>
      <c r="AK682" s="415"/>
      <c r="AL682" s="415"/>
      <c r="AM682" s="296"/>
    </row>
    <row r="683" spans="1:39" outlineLevel="1">
      <c r="A683" s="530"/>
      <c r="B683" s="294" t="s">
        <v>310</v>
      </c>
      <c r="C683" s="291" t="s">
        <v>163</v>
      </c>
      <c r="D683" s="295"/>
      <c r="E683" s="295"/>
      <c r="F683" s="295"/>
      <c r="G683" s="295"/>
      <c r="H683" s="295"/>
      <c r="I683" s="295"/>
      <c r="J683" s="295"/>
      <c r="K683" s="295"/>
      <c r="L683" s="295"/>
      <c r="M683" s="295"/>
      <c r="N683" s="295">
        <f>N681</f>
        <v>12</v>
      </c>
      <c r="O683" s="295"/>
      <c r="P683" s="295"/>
      <c r="Q683" s="295"/>
      <c r="R683" s="295"/>
      <c r="S683" s="295"/>
      <c r="T683" s="295"/>
      <c r="U683" s="295"/>
      <c r="V683" s="295"/>
      <c r="W683" s="295"/>
      <c r="X683" s="295"/>
      <c r="Y683" s="411">
        <f>Y681</f>
        <v>0</v>
      </c>
      <c r="Z683" s="411">
        <f t="shared" ref="Z683" si="1912">Z681</f>
        <v>0.24</v>
      </c>
      <c r="AA683" s="411">
        <f t="shared" ref="AA683" si="1913">AA681</f>
        <v>0.72</v>
      </c>
      <c r="AB683" s="411">
        <f t="shared" ref="AB683" si="1914">AB681</f>
        <v>0</v>
      </c>
      <c r="AC683" s="411">
        <f t="shared" ref="AC683" si="1915">AC681</f>
        <v>0</v>
      </c>
      <c r="AD683" s="411">
        <f t="shared" ref="AD683" si="1916">AD681</f>
        <v>0</v>
      </c>
      <c r="AE683" s="411">
        <f t="shared" ref="AE683" si="1917">AE681</f>
        <v>0</v>
      </c>
      <c r="AF683" s="411">
        <f t="shared" ref="AF683" si="1918">AF681</f>
        <v>0</v>
      </c>
      <c r="AG683" s="411">
        <f t="shared" ref="AG683" si="1919">AG681</f>
        <v>0</v>
      </c>
      <c r="AH683" s="411">
        <f t="shared" ref="AH683" si="1920">AH681</f>
        <v>0</v>
      </c>
      <c r="AI683" s="411">
        <f t="shared" ref="AI683" si="1921">AI681</f>
        <v>0</v>
      </c>
      <c r="AJ683" s="411">
        <f t="shared" ref="AJ683" si="1922">AJ681</f>
        <v>0</v>
      </c>
      <c r="AK683" s="411">
        <f t="shared" ref="AK683" si="1923">AK681</f>
        <v>0</v>
      </c>
      <c r="AL683" s="411">
        <f t="shared" ref="AL683" si="1924">AL681</f>
        <v>0</v>
      </c>
      <c r="AM683" s="306"/>
    </row>
    <row r="684" spans="1:39" outlineLevel="1">
      <c r="A684" s="530"/>
      <c r="B684" s="294"/>
      <c r="C684" s="291"/>
      <c r="D684" s="291"/>
      <c r="E684" s="774"/>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0">
        <v>27</v>
      </c>
      <c r="B685" s="428" t="s">
        <v>119</v>
      </c>
      <c r="C685" s="340" t="s">
        <v>775</v>
      </c>
      <c r="D685" s="295">
        <v>1103492</v>
      </c>
      <c r="E685" s="295">
        <f>D685+($F685-$D685)/2</f>
        <v>906512</v>
      </c>
      <c r="F685" s="295">
        <v>709532</v>
      </c>
      <c r="G685" s="295"/>
      <c r="H685" s="295"/>
      <c r="I685" s="295"/>
      <c r="J685" s="295"/>
      <c r="K685" s="295"/>
      <c r="L685" s="295"/>
      <c r="M685" s="295"/>
      <c r="N685" s="295">
        <v>12</v>
      </c>
      <c r="O685" s="295">
        <v>70.62145962364724</v>
      </c>
      <c r="P685" s="295">
        <v>58.015101701101329</v>
      </c>
      <c r="Q685" s="295">
        <v>45.408743778555419</v>
      </c>
      <c r="R685" s="295"/>
      <c r="S685" s="295"/>
      <c r="T685" s="295"/>
      <c r="U685" s="295"/>
      <c r="V685" s="295"/>
      <c r="W685" s="295"/>
      <c r="X685" s="295"/>
      <c r="Y685" s="426"/>
      <c r="Z685" s="410">
        <v>0.89</v>
      </c>
      <c r="AA685" s="410">
        <v>0.38</v>
      </c>
      <c r="AB685" s="410"/>
      <c r="AC685" s="410"/>
      <c r="AD685" s="410"/>
      <c r="AE685" s="410"/>
      <c r="AF685" s="415"/>
      <c r="AG685" s="415"/>
      <c r="AH685" s="415"/>
      <c r="AI685" s="415"/>
      <c r="AJ685" s="415"/>
      <c r="AK685" s="415"/>
      <c r="AL685" s="415"/>
      <c r="AM685" s="296">
        <f>SUM(Y685:AL685)</f>
        <v>1.27</v>
      </c>
    </row>
    <row r="686" spans="1:39" outlineLevel="1">
      <c r="A686" s="530"/>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925">Z685</f>
        <v>0.89</v>
      </c>
      <c r="AA686" s="411">
        <f t="shared" ref="AA686" si="1926">AA685</f>
        <v>0.38</v>
      </c>
      <c r="AB686" s="411">
        <f t="shared" ref="AB686" si="1927">AB685</f>
        <v>0</v>
      </c>
      <c r="AC686" s="411">
        <f t="shared" ref="AC686" si="1928">AC685</f>
        <v>0</v>
      </c>
      <c r="AD686" s="411">
        <f t="shared" ref="AD686" si="1929">AD685</f>
        <v>0</v>
      </c>
      <c r="AE686" s="411">
        <f t="shared" ref="AE686" si="1930">AE685</f>
        <v>0</v>
      </c>
      <c r="AF686" s="411">
        <f t="shared" ref="AF686" si="1931">AF685</f>
        <v>0</v>
      </c>
      <c r="AG686" s="411">
        <f t="shared" ref="AG686" si="1932">AG685</f>
        <v>0</v>
      </c>
      <c r="AH686" s="411">
        <f t="shared" ref="AH686" si="1933">AH685</f>
        <v>0</v>
      </c>
      <c r="AI686" s="411">
        <f t="shared" ref="AI686" si="1934">AI685</f>
        <v>0</v>
      </c>
      <c r="AJ686" s="411">
        <f t="shared" ref="AJ686" si="1935">AJ685</f>
        <v>0</v>
      </c>
      <c r="AK686" s="411">
        <f t="shared" ref="AK686" si="1936">AK685</f>
        <v>0</v>
      </c>
      <c r="AL686" s="411">
        <f t="shared" ref="AL686" si="1937">AL685</f>
        <v>0</v>
      </c>
      <c r="AM686" s="306"/>
    </row>
    <row r="687" spans="1:39" outlineLevel="1">
      <c r="A687" s="530"/>
      <c r="B687" s="294"/>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0">
        <v>28</v>
      </c>
      <c r="B688" s="428" t="s">
        <v>120</v>
      </c>
      <c r="C688" s="340" t="s">
        <v>775</v>
      </c>
      <c r="D688" s="295">
        <v>60369</v>
      </c>
      <c r="E688" s="295">
        <f>D688+($F688-$D688)/2</f>
        <v>60069.5</v>
      </c>
      <c r="F688" s="295">
        <v>59770</v>
      </c>
      <c r="G688" s="295"/>
      <c r="H688" s="295"/>
      <c r="I688" s="295"/>
      <c r="J688" s="295"/>
      <c r="K688" s="295"/>
      <c r="L688" s="295"/>
      <c r="M688" s="295"/>
      <c r="N688" s="295">
        <v>12</v>
      </c>
      <c r="O688" s="295">
        <v>11.864762604622207</v>
      </c>
      <c r="P688" s="295">
        <v>11.805899671658528</v>
      </c>
      <c r="Q688" s="295">
        <v>11.747036738694849</v>
      </c>
      <c r="R688" s="295"/>
      <c r="S688" s="295"/>
      <c r="T688" s="295"/>
      <c r="U688" s="295"/>
      <c r="V688" s="295"/>
      <c r="W688" s="295"/>
      <c r="X688" s="295"/>
      <c r="Y688" s="426"/>
      <c r="Z688" s="410"/>
      <c r="AA688" s="410">
        <v>1</v>
      </c>
      <c r="AB688" s="410"/>
      <c r="AC688" s="410"/>
      <c r="AD688" s="410"/>
      <c r="AE688" s="410"/>
      <c r="AF688" s="415"/>
      <c r="AG688" s="415"/>
      <c r="AH688" s="415"/>
      <c r="AI688" s="415"/>
      <c r="AJ688" s="415"/>
      <c r="AK688" s="415"/>
      <c r="AL688" s="415"/>
      <c r="AM688" s="296">
        <f>SUM(Y688:AL688)</f>
        <v>1</v>
      </c>
    </row>
    <row r="689" spans="1:39" outlineLevel="1">
      <c r="A689" s="530"/>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1938">Z688</f>
        <v>0</v>
      </c>
      <c r="AA689" s="411">
        <f t="shared" ref="AA689" si="1939">AA688</f>
        <v>1</v>
      </c>
      <c r="AB689" s="411">
        <f t="shared" ref="AB689" si="1940">AB688</f>
        <v>0</v>
      </c>
      <c r="AC689" s="411">
        <f t="shared" ref="AC689" si="1941">AC688</f>
        <v>0</v>
      </c>
      <c r="AD689" s="411">
        <f t="shared" ref="AD689" si="1942">AD688</f>
        <v>0</v>
      </c>
      <c r="AE689" s="411">
        <f t="shared" ref="AE689" si="1943">AE688</f>
        <v>0</v>
      </c>
      <c r="AF689" s="411">
        <f t="shared" ref="AF689" si="1944">AF688</f>
        <v>0</v>
      </c>
      <c r="AG689" s="411">
        <f t="shared" ref="AG689" si="1945">AG688</f>
        <v>0</v>
      </c>
      <c r="AH689" s="411">
        <f t="shared" ref="AH689" si="1946">AH688</f>
        <v>0</v>
      </c>
      <c r="AI689" s="411">
        <f t="shared" ref="AI689" si="1947">AI688</f>
        <v>0</v>
      </c>
      <c r="AJ689" s="411">
        <f t="shared" ref="AJ689" si="1948">AJ688</f>
        <v>0</v>
      </c>
      <c r="AK689" s="411">
        <f t="shared" ref="AK689" si="1949">AK688</f>
        <v>0</v>
      </c>
      <c r="AL689" s="411">
        <f t="shared" ref="AL689" si="1950">AL688</f>
        <v>0</v>
      </c>
      <c r="AM689" s="306"/>
    </row>
    <row r="690" spans="1:39" outlineLevel="1">
      <c r="A690" s="530"/>
      <c r="B690" s="294"/>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30" outlineLevel="1">
      <c r="A691" s="530"/>
      <c r="B691" s="428" t="s">
        <v>705</v>
      </c>
      <c r="C691" s="340" t="s">
        <v>775</v>
      </c>
      <c r="D691" s="295">
        <v>41915</v>
      </c>
      <c r="E691" s="295">
        <f>D691+($F691-$D691)/2</f>
        <v>41915</v>
      </c>
      <c r="F691" s="295">
        <v>41915</v>
      </c>
      <c r="G691" s="295"/>
      <c r="H691" s="295"/>
      <c r="I691" s="295"/>
      <c r="J691" s="295"/>
      <c r="K691" s="295"/>
      <c r="L691" s="295"/>
      <c r="M691" s="295"/>
      <c r="N691" s="295">
        <v>3</v>
      </c>
      <c r="O691" s="295"/>
      <c r="P691" s="295"/>
      <c r="Q691" s="295"/>
      <c r="R691" s="295"/>
      <c r="S691" s="295"/>
      <c r="T691" s="295"/>
      <c r="U691" s="295"/>
      <c r="V691" s="295"/>
      <c r="W691" s="295"/>
      <c r="X691" s="295"/>
      <c r="Y691" s="426"/>
      <c r="Z691" s="410">
        <v>1</v>
      </c>
      <c r="AA691" s="410"/>
      <c r="AB691" s="410"/>
      <c r="AC691" s="410"/>
      <c r="AD691" s="410"/>
      <c r="AE691" s="410"/>
      <c r="AF691" s="415"/>
      <c r="AG691" s="415"/>
      <c r="AH691" s="415"/>
      <c r="AI691" s="415"/>
      <c r="AJ691" s="415"/>
      <c r="AK691" s="415"/>
      <c r="AL691" s="415"/>
      <c r="AM691" s="296">
        <f>SUM(Y691:AL691)</f>
        <v>1</v>
      </c>
    </row>
    <row r="692" spans="1:39" outlineLevel="1">
      <c r="A692" s="530"/>
      <c r="B692" s="294" t="s">
        <v>310</v>
      </c>
      <c r="C692" s="291" t="s">
        <v>163</v>
      </c>
      <c r="D692" s="295"/>
      <c r="E692" s="295"/>
      <c r="F692" s="295"/>
      <c r="G692" s="295"/>
      <c r="H692" s="295"/>
      <c r="I692" s="295"/>
      <c r="J692" s="295"/>
      <c r="K692" s="295"/>
      <c r="L692" s="295"/>
      <c r="M692" s="295"/>
      <c r="N692" s="295">
        <f>N691</f>
        <v>3</v>
      </c>
      <c r="O692" s="295"/>
      <c r="P692" s="295"/>
      <c r="Q692" s="295"/>
      <c r="R692" s="295"/>
      <c r="S692" s="295"/>
      <c r="T692" s="295"/>
      <c r="U692" s="295"/>
      <c r="V692" s="295"/>
      <c r="W692" s="295"/>
      <c r="X692" s="295"/>
      <c r="Y692" s="411">
        <f>Y691</f>
        <v>0</v>
      </c>
      <c r="Z692" s="411">
        <f t="shared" ref="Z692" si="1951">Z691</f>
        <v>1</v>
      </c>
      <c r="AA692" s="411">
        <f t="shared" ref="AA692" si="1952">AA691</f>
        <v>0</v>
      </c>
      <c r="AB692" s="411">
        <f t="shared" ref="AB692" si="1953">AB691</f>
        <v>0</v>
      </c>
      <c r="AC692" s="411">
        <f t="shared" ref="AC692" si="1954">AC691</f>
        <v>0</v>
      </c>
      <c r="AD692" s="411">
        <f t="shared" ref="AD692" si="1955">AD691</f>
        <v>0</v>
      </c>
      <c r="AE692" s="411">
        <f t="shared" ref="AE692" si="1956">AE691</f>
        <v>0</v>
      </c>
      <c r="AF692" s="411">
        <f t="shared" ref="AF692" si="1957">AF691</f>
        <v>0</v>
      </c>
      <c r="AG692" s="411">
        <f t="shared" ref="AG692" si="1958">AG691</f>
        <v>0</v>
      </c>
      <c r="AH692" s="411">
        <f t="shared" ref="AH692" si="1959">AH691</f>
        <v>0</v>
      </c>
      <c r="AI692" s="411">
        <f t="shared" ref="AI692" si="1960">AI691</f>
        <v>0</v>
      </c>
      <c r="AJ692" s="411">
        <f t="shared" ref="AJ692" si="1961">AJ691</f>
        <v>0</v>
      </c>
      <c r="AK692" s="411">
        <f t="shared" ref="AK692" si="1962">AK691</f>
        <v>0</v>
      </c>
      <c r="AL692" s="411">
        <f t="shared" ref="AL692" si="1963">AL691</f>
        <v>0</v>
      </c>
      <c r="AM692" s="306"/>
    </row>
    <row r="693" spans="1:39" outlineLevel="1">
      <c r="A693" s="530"/>
      <c r="B693" s="294"/>
      <c r="C693" s="291"/>
      <c r="D693" s="291"/>
      <c r="E693" s="291"/>
      <c r="F693" s="291"/>
      <c r="G693" s="291"/>
      <c r="H693" s="291"/>
      <c r="I693" s="291"/>
      <c r="J693" s="291"/>
      <c r="K693" s="291"/>
      <c r="L693" s="291"/>
      <c r="M693" s="291"/>
      <c r="N693" s="291"/>
      <c r="O693" s="291"/>
      <c r="P693" s="291"/>
      <c r="Q693" s="291"/>
      <c r="R693" s="291"/>
      <c r="S693" s="291"/>
      <c r="T693" s="291"/>
      <c r="U693" s="291"/>
      <c r="V693" s="291"/>
      <c r="W693" s="291"/>
      <c r="X693" s="291"/>
      <c r="Y693" s="412"/>
      <c r="Z693" s="425"/>
      <c r="AA693" s="425"/>
      <c r="AB693" s="425"/>
      <c r="AC693" s="425"/>
      <c r="AD693" s="425"/>
      <c r="AE693" s="425"/>
      <c r="AF693" s="425"/>
      <c r="AG693" s="425"/>
      <c r="AH693" s="425"/>
      <c r="AI693" s="425"/>
      <c r="AJ693" s="425"/>
      <c r="AK693" s="425"/>
      <c r="AL693" s="425"/>
      <c r="AM693" s="306"/>
    </row>
    <row r="694" spans="1:39" ht="30" outlineLevel="1">
      <c r="A694" s="530">
        <v>30</v>
      </c>
      <c r="B694" s="428" t="s">
        <v>122</v>
      </c>
      <c r="C694" s="340" t="s">
        <v>775</v>
      </c>
      <c r="D694" s="295">
        <v>480583.44203549193</v>
      </c>
      <c r="E694" s="295">
        <f>D694+($F694-$D694)/2</f>
        <v>480583.44203549193</v>
      </c>
      <c r="F694" s="295">
        <v>480583.44203549193</v>
      </c>
      <c r="G694" s="295"/>
      <c r="H694" s="295"/>
      <c r="I694" s="295"/>
      <c r="J694" s="295"/>
      <c r="K694" s="295"/>
      <c r="L694" s="295"/>
      <c r="M694" s="295"/>
      <c r="N694" s="295">
        <v>12</v>
      </c>
      <c r="O694" s="295">
        <v>54.466123430689102</v>
      </c>
      <c r="P694" s="295">
        <v>54.46612343068908</v>
      </c>
      <c r="Q694" s="295">
        <v>54.46612343068908</v>
      </c>
      <c r="R694" s="295"/>
      <c r="S694" s="295"/>
      <c r="T694" s="295"/>
      <c r="U694" s="295"/>
      <c r="V694" s="295"/>
      <c r="W694" s="295"/>
      <c r="X694" s="295"/>
      <c r="Y694" s="426"/>
      <c r="Z694" s="410"/>
      <c r="AA694" s="410">
        <v>1</v>
      </c>
      <c r="AB694" s="410"/>
      <c r="AC694" s="410"/>
      <c r="AD694" s="410"/>
      <c r="AE694" s="410"/>
      <c r="AF694" s="415"/>
      <c r="AG694" s="415"/>
      <c r="AH694" s="415"/>
      <c r="AI694" s="415"/>
      <c r="AJ694" s="415"/>
      <c r="AK694" s="415"/>
      <c r="AL694" s="415"/>
      <c r="AM694" s="296">
        <f>SUM(Y694:AL694)</f>
        <v>1</v>
      </c>
    </row>
    <row r="695" spans="1:39" outlineLevel="1">
      <c r="A695" s="530"/>
      <c r="B695" s="294" t="s">
        <v>310</v>
      </c>
      <c r="C695" s="291" t="s">
        <v>163</v>
      </c>
      <c r="D695" s="295"/>
      <c r="E695" s="295"/>
      <c r="F695" s="295"/>
      <c r="G695" s="295"/>
      <c r="H695" s="295"/>
      <c r="I695" s="295"/>
      <c r="J695" s="295"/>
      <c r="K695" s="295"/>
      <c r="L695" s="295"/>
      <c r="M695" s="295"/>
      <c r="N695" s="295">
        <f>N694</f>
        <v>12</v>
      </c>
      <c r="O695" s="295"/>
      <c r="P695" s="295"/>
      <c r="Q695" s="295"/>
      <c r="R695" s="295"/>
      <c r="S695" s="295"/>
      <c r="T695" s="295"/>
      <c r="U695" s="295"/>
      <c r="V695" s="295"/>
      <c r="W695" s="295"/>
      <c r="X695" s="295"/>
      <c r="Y695" s="411">
        <f>Y694</f>
        <v>0</v>
      </c>
      <c r="Z695" s="411">
        <f t="shared" ref="Z695" si="1964">Z694</f>
        <v>0</v>
      </c>
      <c r="AA695" s="411">
        <f t="shared" ref="AA695" si="1965">AA694</f>
        <v>1</v>
      </c>
      <c r="AB695" s="411">
        <f t="shared" ref="AB695" si="1966">AB694</f>
        <v>0</v>
      </c>
      <c r="AC695" s="411">
        <f t="shared" ref="AC695" si="1967">AC694</f>
        <v>0</v>
      </c>
      <c r="AD695" s="411">
        <f t="shared" ref="AD695" si="1968">AD694</f>
        <v>0</v>
      </c>
      <c r="AE695" s="411">
        <f t="shared" ref="AE695" si="1969">AE694</f>
        <v>0</v>
      </c>
      <c r="AF695" s="411">
        <f t="shared" ref="AF695" si="1970">AF694</f>
        <v>0</v>
      </c>
      <c r="AG695" s="411">
        <f t="shared" ref="AG695" si="1971">AG694</f>
        <v>0</v>
      </c>
      <c r="AH695" s="411">
        <f t="shared" ref="AH695" si="1972">AH694</f>
        <v>0</v>
      </c>
      <c r="AI695" s="411">
        <f t="shared" ref="AI695" si="1973">AI694</f>
        <v>0</v>
      </c>
      <c r="AJ695" s="411">
        <f t="shared" ref="AJ695" si="1974">AJ694</f>
        <v>0</v>
      </c>
      <c r="AK695" s="411">
        <f t="shared" ref="AK695" si="1975">AK694</f>
        <v>0</v>
      </c>
      <c r="AL695" s="411">
        <f t="shared" ref="AL695" si="1976">AL694</f>
        <v>0</v>
      </c>
      <c r="AM695" s="306"/>
    </row>
    <row r="696" spans="1:39" outlineLevel="1">
      <c r="A696" s="530"/>
      <c r="B696" s="294"/>
      <c r="C696" s="291"/>
      <c r="D696" s="291"/>
      <c r="E696" s="291"/>
      <c r="F696" s="291"/>
      <c r="G696" s="291"/>
      <c r="H696" s="291"/>
      <c r="I696" s="291"/>
      <c r="J696" s="291"/>
      <c r="K696" s="291"/>
      <c r="L696" s="291"/>
      <c r="M696" s="291"/>
      <c r="N696" s="291"/>
      <c r="O696" s="291"/>
      <c r="P696" s="291"/>
      <c r="Q696" s="291"/>
      <c r="R696" s="291"/>
      <c r="S696" s="291"/>
      <c r="T696" s="291"/>
      <c r="U696" s="291"/>
      <c r="V696" s="291"/>
      <c r="W696" s="291"/>
      <c r="X696" s="291"/>
      <c r="Y696" s="412"/>
      <c r="Z696" s="425"/>
      <c r="AA696" s="425"/>
      <c r="AB696" s="425"/>
      <c r="AC696" s="425"/>
      <c r="AD696" s="425"/>
      <c r="AE696" s="425"/>
      <c r="AF696" s="425"/>
      <c r="AG696" s="425"/>
      <c r="AH696" s="425"/>
      <c r="AI696" s="425"/>
      <c r="AJ696" s="425"/>
      <c r="AK696" s="425"/>
      <c r="AL696" s="425"/>
      <c r="AM696" s="306"/>
    </row>
    <row r="697" spans="1:39" ht="30" outlineLevel="1">
      <c r="A697" s="530">
        <v>31</v>
      </c>
      <c r="B697" s="428" t="s">
        <v>123</v>
      </c>
      <c r="C697" s="291" t="s">
        <v>25</v>
      </c>
      <c r="D697" s="295"/>
      <c r="E697" s="295"/>
      <c r="F697" s="295"/>
      <c r="G697" s="295"/>
      <c r="H697" s="295"/>
      <c r="I697" s="295"/>
      <c r="J697" s="295"/>
      <c r="K697" s="295"/>
      <c r="L697" s="295"/>
      <c r="M697" s="295"/>
      <c r="N697" s="295">
        <v>12</v>
      </c>
      <c r="O697" s="295"/>
      <c r="P697" s="295"/>
      <c r="Q697" s="295"/>
      <c r="R697" s="295"/>
      <c r="S697" s="295"/>
      <c r="T697" s="295"/>
      <c r="U697" s="295"/>
      <c r="V697" s="295"/>
      <c r="W697" s="295"/>
      <c r="X697" s="295"/>
      <c r="Y697" s="426"/>
      <c r="Z697" s="410"/>
      <c r="AA697" s="410"/>
      <c r="AB697" s="410"/>
      <c r="AC697" s="410"/>
      <c r="AD697" s="410"/>
      <c r="AE697" s="410"/>
      <c r="AF697" s="415"/>
      <c r="AG697" s="415"/>
      <c r="AH697" s="415"/>
      <c r="AI697" s="415"/>
      <c r="AJ697" s="415"/>
      <c r="AK697" s="415"/>
      <c r="AL697" s="415"/>
      <c r="AM697" s="296">
        <f>SUM(Y697:AL697)</f>
        <v>0</v>
      </c>
    </row>
    <row r="698" spans="1:39" outlineLevel="1">
      <c r="A698" s="530"/>
      <c r="B698" s="294" t="s">
        <v>310</v>
      </c>
      <c r="C698" s="291" t="s">
        <v>163</v>
      </c>
      <c r="D698" s="295"/>
      <c r="E698" s="295"/>
      <c r="F698" s="295"/>
      <c r="G698" s="295"/>
      <c r="H698" s="295"/>
      <c r="I698" s="295"/>
      <c r="J698" s="295"/>
      <c r="K698" s="295"/>
      <c r="L698" s="295"/>
      <c r="M698" s="295"/>
      <c r="N698" s="295">
        <f>N697</f>
        <v>12</v>
      </c>
      <c r="O698" s="295"/>
      <c r="P698" s="295"/>
      <c r="Q698" s="295"/>
      <c r="R698" s="295"/>
      <c r="S698" s="295"/>
      <c r="T698" s="295"/>
      <c r="U698" s="295"/>
      <c r="V698" s="295"/>
      <c r="W698" s="295"/>
      <c r="X698" s="295"/>
      <c r="Y698" s="411">
        <f>Y697</f>
        <v>0</v>
      </c>
      <c r="Z698" s="411">
        <f t="shared" ref="Z698" si="1977">Z697</f>
        <v>0</v>
      </c>
      <c r="AA698" s="411">
        <f t="shared" ref="AA698" si="1978">AA697</f>
        <v>0</v>
      </c>
      <c r="AB698" s="411">
        <f t="shared" ref="AB698" si="1979">AB697</f>
        <v>0</v>
      </c>
      <c r="AC698" s="411">
        <f t="shared" ref="AC698" si="1980">AC697</f>
        <v>0</v>
      </c>
      <c r="AD698" s="411">
        <f t="shared" ref="AD698" si="1981">AD697</f>
        <v>0</v>
      </c>
      <c r="AE698" s="411">
        <f t="shared" ref="AE698" si="1982">AE697</f>
        <v>0</v>
      </c>
      <c r="AF698" s="411">
        <f t="shared" ref="AF698" si="1983">AF697</f>
        <v>0</v>
      </c>
      <c r="AG698" s="411">
        <f t="shared" ref="AG698" si="1984">AG697</f>
        <v>0</v>
      </c>
      <c r="AH698" s="411">
        <f t="shared" ref="AH698" si="1985">AH697</f>
        <v>0</v>
      </c>
      <c r="AI698" s="411">
        <f t="shared" ref="AI698" si="1986">AI697</f>
        <v>0</v>
      </c>
      <c r="AJ698" s="411">
        <f t="shared" ref="AJ698" si="1987">AJ697</f>
        <v>0</v>
      </c>
      <c r="AK698" s="411">
        <f t="shared" ref="AK698" si="1988">AK697</f>
        <v>0</v>
      </c>
      <c r="AL698" s="411">
        <f t="shared" ref="AL698" si="1989">AL697</f>
        <v>0</v>
      </c>
      <c r="AM698" s="306"/>
    </row>
    <row r="699" spans="1:39" outlineLevel="1">
      <c r="A699" s="530"/>
      <c r="B699" s="428"/>
      <c r="C699" s="291"/>
      <c r="D699" s="291"/>
      <c r="E699" s="291"/>
      <c r="F699" s="291"/>
      <c r="G699" s="291"/>
      <c r="H699" s="291"/>
      <c r="I699" s="291"/>
      <c r="J699" s="291"/>
      <c r="K699" s="291"/>
      <c r="L699" s="291"/>
      <c r="M699" s="291"/>
      <c r="N699" s="291"/>
      <c r="O699" s="291"/>
      <c r="P699" s="291"/>
      <c r="Q699" s="291"/>
      <c r="R699" s="291"/>
      <c r="S699" s="291"/>
      <c r="T699" s="291"/>
      <c r="U699" s="291"/>
      <c r="V699" s="291"/>
      <c r="W699" s="291"/>
      <c r="X699" s="291"/>
      <c r="Y699" s="412"/>
      <c r="Z699" s="425"/>
      <c r="AA699" s="425"/>
      <c r="AB699" s="425"/>
      <c r="AC699" s="425"/>
      <c r="AD699" s="425"/>
      <c r="AE699" s="425"/>
      <c r="AF699" s="425"/>
      <c r="AG699" s="425"/>
      <c r="AH699" s="425"/>
      <c r="AI699" s="425"/>
      <c r="AJ699" s="425"/>
      <c r="AK699" s="425"/>
      <c r="AL699" s="425"/>
      <c r="AM699" s="306"/>
    </row>
    <row r="700" spans="1:39" ht="30" outlineLevel="1">
      <c r="A700" s="530">
        <v>32</v>
      </c>
      <c r="B700" s="428" t="s">
        <v>124</v>
      </c>
      <c r="C700" s="291" t="s">
        <v>25</v>
      </c>
      <c r="D700" s="295"/>
      <c r="E700" s="295"/>
      <c r="F700" s="295"/>
      <c r="G700" s="295"/>
      <c r="H700" s="295"/>
      <c r="I700" s="295"/>
      <c r="J700" s="295"/>
      <c r="K700" s="295"/>
      <c r="L700" s="295"/>
      <c r="M700" s="295"/>
      <c r="N700" s="295">
        <v>12</v>
      </c>
      <c r="O700" s="295"/>
      <c r="P700" s="295"/>
      <c r="Q700" s="295"/>
      <c r="R700" s="295"/>
      <c r="S700" s="295"/>
      <c r="T700" s="295"/>
      <c r="U700" s="295"/>
      <c r="V700" s="295"/>
      <c r="W700" s="295"/>
      <c r="X700" s="295"/>
      <c r="Y700" s="426"/>
      <c r="Z700" s="410"/>
      <c r="AA700" s="410"/>
      <c r="AB700" s="410"/>
      <c r="AC700" s="410"/>
      <c r="AD700" s="410"/>
      <c r="AE700" s="410"/>
      <c r="AF700" s="415"/>
      <c r="AG700" s="415"/>
      <c r="AH700" s="415"/>
      <c r="AI700" s="415"/>
      <c r="AJ700" s="415"/>
      <c r="AK700" s="415"/>
      <c r="AL700" s="415"/>
      <c r="AM700" s="296">
        <f>SUM(Y700:AL700)</f>
        <v>0</v>
      </c>
    </row>
    <row r="701" spans="1:39" outlineLevel="1">
      <c r="A701" s="530"/>
      <c r="B701" s="294" t="s">
        <v>310</v>
      </c>
      <c r="C701" s="291" t="s">
        <v>163</v>
      </c>
      <c r="D701" s="295"/>
      <c r="E701" s="295"/>
      <c r="F701" s="295"/>
      <c r="G701" s="295"/>
      <c r="H701" s="295"/>
      <c r="I701" s="295"/>
      <c r="J701" s="295"/>
      <c r="K701" s="295"/>
      <c r="L701" s="295"/>
      <c r="M701" s="295"/>
      <c r="N701" s="295">
        <f>N700</f>
        <v>12</v>
      </c>
      <c r="O701" s="295"/>
      <c r="P701" s="295"/>
      <c r="Q701" s="295"/>
      <c r="R701" s="295"/>
      <c r="S701" s="295"/>
      <c r="T701" s="295"/>
      <c r="U701" s="295"/>
      <c r="V701" s="295"/>
      <c r="W701" s="295"/>
      <c r="X701" s="295"/>
      <c r="Y701" s="411">
        <f>Y700</f>
        <v>0</v>
      </c>
      <c r="Z701" s="411">
        <f t="shared" ref="Z701" si="1990">Z700</f>
        <v>0</v>
      </c>
      <c r="AA701" s="411">
        <f t="shared" ref="AA701" si="1991">AA700</f>
        <v>0</v>
      </c>
      <c r="AB701" s="411">
        <f t="shared" ref="AB701" si="1992">AB700</f>
        <v>0</v>
      </c>
      <c r="AC701" s="411">
        <f t="shared" ref="AC701" si="1993">AC700</f>
        <v>0</v>
      </c>
      <c r="AD701" s="411">
        <f t="shared" ref="AD701" si="1994">AD700</f>
        <v>0</v>
      </c>
      <c r="AE701" s="411">
        <f t="shared" ref="AE701" si="1995">AE700</f>
        <v>0</v>
      </c>
      <c r="AF701" s="411">
        <f t="shared" ref="AF701" si="1996">AF700</f>
        <v>0</v>
      </c>
      <c r="AG701" s="411">
        <f t="shared" ref="AG701" si="1997">AG700</f>
        <v>0</v>
      </c>
      <c r="AH701" s="411">
        <f t="shared" ref="AH701" si="1998">AH700</f>
        <v>0</v>
      </c>
      <c r="AI701" s="411">
        <f t="shared" ref="AI701" si="1999">AI700</f>
        <v>0</v>
      </c>
      <c r="AJ701" s="411">
        <f t="shared" ref="AJ701" si="2000">AJ700</f>
        <v>0</v>
      </c>
      <c r="AK701" s="411">
        <f t="shared" ref="AK701" si="2001">AK700</f>
        <v>0</v>
      </c>
      <c r="AL701" s="411">
        <f t="shared" ref="AL701" si="2002">AL700</f>
        <v>0</v>
      </c>
      <c r="AM701" s="306"/>
    </row>
    <row r="702" spans="1:39" outlineLevel="1">
      <c r="A702" s="530"/>
      <c r="B702" s="428"/>
      <c r="C702" s="291"/>
      <c r="D702" s="291"/>
      <c r="E702" s="291"/>
      <c r="F702" s="291"/>
      <c r="G702" s="291"/>
      <c r="H702" s="291"/>
      <c r="I702" s="291"/>
      <c r="J702" s="291"/>
      <c r="K702" s="291"/>
      <c r="L702" s="291"/>
      <c r="M702" s="291"/>
      <c r="N702" s="291"/>
      <c r="O702" s="291"/>
      <c r="P702" s="291"/>
      <c r="Q702" s="291"/>
      <c r="R702" s="291"/>
      <c r="S702" s="291"/>
      <c r="T702" s="291"/>
      <c r="U702" s="291"/>
      <c r="V702" s="291"/>
      <c r="W702" s="291"/>
      <c r="X702" s="291"/>
      <c r="Y702" s="412"/>
      <c r="Z702" s="425"/>
      <c r="AA702" s="425"/>
      <c r="AB702" s="425"/>
      <c r="AC702" s="425"/>
      <c r="AD702" s="425"/>
      <c r="AE702" s="425"/>
      <c r="AF702" s="425"/>
      <c r="AG702" s="425"/>
      <c r="AH702" s="425"/>
      <c r="AI702" s="425"/>
      <c r="AJ702" s="425"/>
      <c r="AK702" s="425"/>
      <c r="AL702" s="425"/>
      <c r="AM702" s="306"/>
    </row>
    <row r="703" spans="1:39" ht="15.75" outlineLevel="1">
      <c r="A703" s="530"/>
      <c r="B703" s="288" t="s">
        <v>501</v>
      </c>
      <c r="C703" s="291"/>
      <c r="D703" s="291"/>
      <c r="E703" s="291"/>
      <c r="F703" s="291"/>
      <c r="G703" s="291"/>
      <c r="H703" s="291"/>
      <c r="I703" s="291"/>
      <c r="J703" s="291"/>
      <c r="K703" s="291"/>
      <c r="L703" s="291"/>
      <c r="M703" s="291"/>
      <c r="N703" s="291"/>
      <c r="O703" s="291"/>
      <c r="P703" s="291"/>
      <c r="Q703" s="291"/>
      <c r="R703" s="291"/>
      <c r="S703" s="291"/>
      <c r="T703" s="291"/>
      <c r="U703" s="291"/>
      <c r="V703" s="291"/>
      <c r="W703" s="291"/>
      <c r="X703" s="291"/>
      <c r="Y703" s="412"/>
      <c r="Z703" s="425"/>
      <c r="AA703" s="425"/>
      <c r="AB703" s="425"/>
      <c r="AC703" s="425"/>
      <c r="AD703" s="425"/>
      <c r="AE703" s="425"/>
      <c r="AF703" s="425"/>
      <c r="AG703" s="425"/>
      <c r="AH703" s="425"/>
      <c r="AI703" s="425"/>
      <c r="AJ703" s="425"/>
      <c r="AK703" s="425"/>
      <c r="AL703" s="425"/>
      <c r="AM703" s="306"/>
    </row>
    <row r="704" spans="1:39" outlineLevel="1">
      <c r="A704" s="530">
        <v>33</v>
      </c>
      <c r="B704" s="428" t="s">
        <v>125</v>
      </c>
      <c r="C704" s="291" t="s">
        <v>25</v>
      </c>
      <c r="D704" s="295"/>
      <c r="E704" s="295"/>
      <c r="F704" s="295"/>
      <c r="G704" s="295"/>
      <c r="H704" s="295"/>
      <c r="I704" s="295"/>
      <c r="J704" s="295"/>
      <c r="K704" s="295"/>
      <c r="L704" s="295"/>
      <c r="M704" s="295"/>
      <c r="N704" s="295">
        <v>0</v>
      </c>
      <c r="O704" s="295"/>
      <c r="P704" s="295"/>
      <c r="Q704" s="295"/>
      <c r="R704" s="295"/>
      <c r="S704" s="295"/>
      <c r="T704" s="295"/>
      <c r="U704" s="295"/>
      <c r="V704" s="295"/>
      <c r="W704" s="295"/>
      <c r="X704" s="295"/>
      <c r="Y704" s="426"/>
      <c r="Z704" s="410"/>
      <c r="AA704" s="410"/>
      <c r="AB704" s="410"/>
      <c r="AC704" s="410"/>
      <c r="AD704" s="410"/>
      <c r="AE704" s="410"/>
      <c r="AF704" s="415"/>
      <c r="AG704" s="415"/>
      <c r="AH704" s="415"/>
      <c r="AI704" s="415"/>
      <c r="AJ704" s="415"/>
      <c r="AK704" s="415"/>
      <c r="AL704" s="415"/>
      <c r="AM704" s="296">
        <f>SUM(Y704:AL704)</f>
        <v>0</v>
      </c>
    </row>
    <row r="705" spans="1:39" outlineLevel="1">
      <c r="A705" s="530"/>
      <c r="B705" s="294" t="s">
        <v>310</v>
      </c>
      <c r="C705" s="291" t="s">
        <v>163</v>
      </c>
      <c r="D705" s="295"/>
      <c r="E705" s="295"/>
      <c r="F705" s="295"/>
      <c r="G705" s="295"/>
      <c r="H705" s="295"/>
      <c r="I705" s="295"/>
      <c r="J705" s="295"/>
      <c r="K705" s="295"/>
      <c r="L705" s="295"/>
      <c r="M705" s="295"/>
      <c r="N705" s="295">
        <f>N704</f>
        <v>0</v>
      </c>
      <c r="O705" s="295"/>
      <c r="P705" s="295"/>
      <c r="Q705" s="295"/>
      <c r="R705" s="295"/>
      <c r="S705" s="295"/>
      <c r="T705" s="295"/>
      <c r="U705" s="295"/>
      <c r="V705" s="295"/>
      <c r="W705" s="295"/>
      <c r="X705" s="295"/>
      <c r="Y705" s="411">
        <f>Y704</f>
        <v>0</v>
      </c>
      <c r="Z705" s="411">
        <f t="shared" ref="Z705" si="2003">Z704</f>
        <v>0</v>
      </c>
      <c r="AA705" s="411">
        <f t="shared" ref="AA705" si="2004">AA704</f>
        <v>0</v>
      </c>
      <c r="AB705" s="411">
        <f t="shared" ref="AB705" si="2005">AB704</f>
        <v>0</v>
      </c>
      <c r="AC705" s="411">
        <f t="shared" ref="AC705" si="2006">AC704</f>
        <v>0</v>
      </c>
      <c r="AD705" s="411">
        <f t="shared" ref="AD705" si="2007">AD704</f>
        <v>0</v>
      </c>
      <c r="AE705" s="411">
        <f t="shared" ref="AE705" si="2008">AE704</f>
        <v>0</v>
      </c>
      <c r="AF705" s="411">
        <f t="shared" ref="AF705" si="2009">AF704</f>
        <v>0</v>
      </c>
      <c r="AG705" s="411">
        <f t="shared" ref="AG705" si="2010">AG704</f>
        <v>0</v>
      </c>
      <c r="AH705" s="411">
        <f t="shared" ref="AH705" si="2011">AH704</f>
        <v>0</v>
      </c>
      <c r="AI705" s="411">
        <f t="shared" ref="AI705" si="2012">AI704</f>
        <v>0</v>
      </c>
      <c r="AJ705" s="411">
        <f t="shared" ref="AJ705" si="2013">AJ704</f>
        <v>0</v>
      </c>
      <c r="AK705" s="411">
        <f t="shared" ref="AK705" si="2014">AK704</f>
        <v>0</v>
      </c>
      <c r="AL705" s="411">
        <f t="shared" ref="AL705" si="2015">AL704</f>
        <v>0</v>
      </c>
      <c r="AM705" s="306"/>
    </row>
    <row r="706" spans="1:39" outlineLevel="1">
      <c r="A706" s="530"/>
      <c r="B706" s="428"/>
      <c r="C706" s="291"/>
      <c r="D706" s="291"/>
      <c r="E706" s="291"/>
      <c r="F706" s="291"/>
      <c r="G706" s="291"/>
      <c r="H706" s="291"/>
      <c r="I706" s="291"/>
      <c r="J706" s="291"/>
      <c r="K706" s="291"/>
      <c r="L706" s="291"/>
      <c r="M706" s="291"/>
      <c r="N706" s="291"/>
      <c r="O706" s="291"/>
      <c r="P706" s="291"/>
      <c r="Q706" s="291"/>
      <c r="R706" s="291"/>
      <c r="S706" s="291"/>
      <c r="T706" s="291"/>
      <c r="U706" s="291"/>
      <c r="V706" s="291"/>
      <c r="W706" s="291"/>
      <c r="X706" s="291"/>
      <c r="Y706" s="412"/>
      <c r="Z706" s="425"/>
      <c r="AA706" s="425"/>
      <c r="AB706" s="425"/>
      <c r="AC706" s="425"/>
      <c r="AD706" s="425"/>
      <c r="AE706" s="425"/>
      <c r="AF706" s="425"/>
      <c r="AG706" s="425"/>
      <c r="AH706" s="425"/>
      <c r="AI706" s="425"/>
      <c r="AJ706" s="425"/>
      <c r="AK706" s="425"/>
      <c r="AL706" s="425"/>
      <c r="AM706" s="306"/>
    </row>
    <row r="707" spans="1:39" outlineLevel="1">
      <c r="A707" s="530"/>
      <c r="B707" s="428" t="s">
        <v>706</v>
      </c>
      <c r="C707" s="340" t="s">
        <v>775</v>
      </c>
      <c r="D707" s="295">
        <v>544403.88881936285</v>
      </c>
      <c r="E707" s="295">
        <f>D707+($F707-$D707)/2</f>
        <v>544403.88881936285</v>
      </c>
      <c r="F707" s="295">
        <v>544403.88881936285</v>
      </c>
      <c r="G707" s="295"/>
      <c r="H707" s="295"/>
      <c r="I707" s="295"/>
      <c r="J707" s="295"/>
      <c r="K707" s="295"/>
      <c r="L707" s="295"/>
      <c r="M707" s="295"/>
      <c r="N707" s="295">
        <v>0</v>
      </c>
      <c r="O707" s="295"/>
      <c r="P707" s="295"/>
      <c r="Q707" s="295"/>
      <c r="R707" s="295"/>
      <c r="S707" s="295"/>
      <c r="T707" s="295"/>
      <c r="U707" s="295"/>
      <c r="V707" s="295"/>
      <c r="W707" s="295"/>
      <c r="X707" s="295"/>
      <c r="Y707" s="410">
        <v>1</v>
      </c>
      <c r="Z707" s="410"/>
      <c r="AA707" s="410"/>
      <c r="AB707" s="410"/>
      <c r="AC707" s="410"/>
      <c r="AD707" s="410"/>
      <c r="AE707" s="410"/>
      <c r="AF707" s="415"/>
      <c r="AG707" s="415"/>
      <c r="AH707" s="415"/>
      <c r="AI707" s="415"/>
      <c r="AJ707" s="415"/>
      <c r="AK707" s="415"/>
      <c r="AL707" s="415"/>
      <c r="AM707" s="296">
        <f>SUM(Y707:AL707)</f>
        <v>1</v>
      </c>
    </row>
    <row r="708" spans="1:39" outlineLevel="1">
      <c r="A708" s="530"/>
      <c r="B708" s="294" t="s">
        <v>310</v>
      </c>
      <c r="C708" s="291" t="s">
        <v>163</v>
      </c>
      <c r="D708" s="295"/>
      <c r="E708" s="295"/>
      <c r="F708" s="295"/>
      <c r="G708" s="295"/>
      <c r="H708" s="295"/>
      <c r="I708" s="295"/>
      <c r="J708" s="295"/>
      <c r="K708" s="295"/>
      <c r="L708" s="295"/>
      <c r="M708" s="295"/>
      <c r="N708" s="295">
        <f>N707</f>
        <v>0</v>
      </c>
      <c r="O708" s="295"/>
      <c r="P708" s="295"/>
      <c r="Q708" s="295"/>
      <c r="R708" s="295"/>
      <c r="S708" s="295"/>
      <c r="T708" s="295"/>
      <c r="U708" s="295"/>
      <c r="V708" s="295"/>
      <c r="W708" s="295"/>
      <c r="X708" s="295"/>
      <c r="Y708" s="411">
        <f>Y707</f>
        <v>1</v>
      </c>
      <c r="Z708" s="411">
        <f t="shared" ref="Z708" si="2016">Z707</f>
        <v>0</v>
      </c>
      <c r="AA708" s="411">
        <f t="shared" ref="AA708" si="2017">AA707</f>
        <v>0</v>
      </c>
      <c r="AB708" s="411">
        <f t="shared" ref="AB708" si="2018">AB707</f>
        <v>0</v>
      </c>
      <c r="AC708" s="411">
        <f t="shared" ref="AC708" si="2019">AC707</f>
        <v>0</v>
      </c>
      <c r="AD708" s="411">
        <f t="shared" ref="AD708" si="2020">AD707</f>
        <v>0</v>
      </c>
      <c r="AE708" s="411">
        <f t="shared" ref="AE708" si="2021">AE707</f>
        <v>0</v>
      </c>
      <c r="AF708" s="411">
        <f t="shared" ref="AF708" si="2022">AF707</f>
        <v>0</v>
      </c>
      <c r="AG708" s="411">
        <f t="shared" ref="AG708" si="2023">AG707</f>
        <v>0</v>
      </c>
      <c r="AH708" s="411">
        <f t="shared" ref="AH708" si="2024">AH707</f>
        <v>0</v>
      </c>
      <c r="AI708" s="411">
        <f t="shared" ref="AI708" si="2025">AI707</f>
        <v>0</v>
      </c>
      <c r="AJ708" s="411">
        <f t="shared" ref="AJ708" si="2026">AJ707</f>
        <v>0</v>
      </c>
      <c r="AK708" s="411">
        <f t="shared" ref="AK708" si="2027">AK707</f>
        <v>0</v>
      </c>
      <c r="AL708" s="411">
        <f t="shared" ref="AL708" si="2028">AL707</f>
        <v>0</v>
      </c>
      <c r="AM708" s="306"/>
    </row>
    <row r="709" spans="1:39" outlineLevel="1">
      <c r="A709" s="530"/>
      <c r="B709" s="428"/>
      <c r="C709" s="291"/>
      <c r="D709" s="291"/>
      <c r="E709" s="291"/>
      <c r="F709" s="291"/>
      <c r="G709" s="291"/>
      <c r="H709" s="291"/>
      <c r="I709" s="291"/>
      <c r="J709" s="291"/>
      <c r="K709" s="291"/>
      <c r="L709" s="291"/>
      <c r="M709" s="291"/>
      <c r="N709" s="291"/>
      <c r="O709" s="291"/>
      <c r="P709" s="291"/>
      <c r="Q709" s="291"/>
      <c r="R709" s="291"/>
      <c r="S709" s="291"/>
      <c r="T709" s="291"/>
      <c r="U709" s="291"/>
      <c r="V709" s="291"/>
      <c r="W709" s="291"/>
      <c r="X709" s="291"/>
      <c r="Y709" s="412"/>
      <c r="Z709" s="425"/>
      <c r="AA709" s="425"/>
      <c r="AB709" s="425"/>
      <c r="AC709" s="425"/>
      <c r="AD709" s="425"/>
      <c r="AE709" s="425"/>
      <c r="AF709" s="425"/>
      <c r="AG709" s="425"/>
      <c r="AH709" s="425"/>
      <c r="AI709" s="425"/>
      <c r="AJ709" s="425"/>
      <c r="AK709" s="425"/>
      <c r="AL709" s="425"/>
      <c r="AM709" s="306"/>
    </row>
    <row r="710" spans="1:39" outlineLevel="1">
      <c r="A710" s="530">
        <v>35</v>
      </c>
      <c r="B710" s="428" t="s">
        <v>127</v>
      </c>
      <c r="C710" s="291" t="s">
        <v>25</v>
      </c>
      <c r="D710" s="295"/>
      <c r="E710" s="295"/>
      <c r="F710" s="295"/>
      <c r="G710" s="295"/>
      <c r="H710" s="295"/>
      <c r="I710" s="295"/>
      <c r="J710" s="295"/>
      <c r="K710" s="295"/>
      <c r="L710" s="295"/>
      <c r="M710" s="295"/>
      <c r="N710" s="295">
        <v>0</v>
      </c>
      <c r="O710" s="295"/>
      <c r="P710" s="295"/>
      <c r="Q710" s="295"/>
      <c r="R710" s="295"/>
      <c r="S710" s="295"/>
      <c r="T710" s="295"/>
      <c r="U710" s="295"/>
      <c r="V710" s="295"/>
      <c r="W710" s="295"/>
      <c r="X710" s="295"/>
      <c r="Y710" s="426"/>
      <c r="Z710" s="410"/>
      <c r="AA710" s="410"/>
      <c r="AB710" s="410"/>
      <c r="AC710" s="410"/>
      <c r="AD710" s="410"/>
      <c r="AE710" s="410"/>
      <c r="AF710" s="415"/>
      <c r="AG710" s="415"/>
      <c r="AH710" s="415"/>
      <c r="AI710" s="415"/>
      <c r="AJ710" s="415"/>
      <c r="AK710" s="415"/>
      <c r="AL710" s="415"/>
      <c r="AM710" s="296">
        <f>SUM(Y710:AL710)</f>
        <v>0</v>
      </c>
    </row>
    <row r="711" spans="1:39" outlineLevel="1">
      <c r="A711" s="530"/>
      <c r="B711" s="294" t="s">
        <v>310</v>
      </c>
      <c r="C711" s="291" t="s">
        <v>163</v>
      </c>
      <c r="D711" s="295"/>
      <c r="E711" s="295"/>
      <c r="F711" s="295"/>
      <c r="G711" s="295"/>
      <c r="H711" s="295"/>
      <c r="I711" s="295"/>
      <c r="J711" s="295"/>
      <c r="K711" s="295"/>
      <c r="L711" s="295"/>
      <c r="M711" s="295"/>
      <c r="N711" s="295">
        <f>N710</f>
        <v>0</v>
      </c>
      <c r="O711" s="295"/>
      <c r="P711" s="295"/>
      <c r="Q711" s="295"/>
      <c r="R711" s="295"/>
      <c r="S711" s="295"/>
      <c r="T711" s="295"/>
      <c r="U711" s="295"/>
      <c r="V711" s="295"/>
      <c r="W711" s="295"/>
      <c r="X711" s="295"/>
      <c r="Y711" s="411">
        <f>Y710</f>
        <v>0</v>
      </c>
      <c r="Z711" s="411">
        <f t="shared" ref="Z711" si="2029">Z710</f>
        <v>0</v>
      </c>
      <c r="AA711" s="411">
        <f t="shared" ref="AA711" si="2030">AA710</f>
        <v>0</v>
      </c>
      <c r="AB711" s="411">
        <f t="shared" ref="AB711" si="2031">AB710</f>
        <v>0</v>
      </c>
      <c r="AC711" s="411">
        <f t="shared" ref="AC711" si="2032">AC710</f>
        <v>0</v>
      </c>
      <c r="AD711" s="411">
        <f t="shared" ref="AD711" si="2033">AD710</f>
        <v>0</v>
      </c>
      <c r="AE711" s="411">
        <f t="shared" ref="AE711" si="2034">AE710</f>
        <v>0</v>
      </c>
      <c r="AF711" s="411">
        <f t="shared" ref="AF711" si="2035">AF710</f>
        <v>0</v>
      </c>
      <c r="AG711" s="411">
        <f t="shared" ref="AG711" si="2036">AG710</f>
        <v>0</v>
      </c>
      <c r="AH711" s="411">
        <f t="shared" ref="AH711" si="2037">AH710</f>
        <v>0</v>
      </c>
      <c r="AI711" s="411">
        <f t="shared" ref="AI711" si="2038">AI710</f>
        <v>0</v>
      </c>
      <c r="AJ711" s="411">
        <f t="shared" ref="AJ711" si="2039">AJ710</f>
        <v>0</v>
      </c>
      <c r="AK711" s="411">
        <f t="shared" ref="AK711" si="2040">AK710</f>
        <v>0</v>
      </c>
      <c r="AL711" s="411">
        <f t="shared" ref="AL711" si="2041">AL710</f>
        <v>0</v>
      </c>
      <c r="AM711" s="306"/>
    </row>
    <row r="712" spans="1:39" outlineLevel="1">
      <c r="A712" s="530"/>
      <c r="B712" s="431"/>
      <c r="C712" s="291"/>
      <c r="D712" s="291"/>
      <c r="E712" s="291"/>
      <c r="F712" s="291"/>
      <c r="G712" s="291"/>
      <c r="H712" s="291"/>
      <c r="I712" s="291"/>
      <c r="J712" s="291"/>
      <c r="K712" s="291"/>
      <c r="L712" s="291"/>
      <c r="M712" s="291"/>
      <c r="N712" s="291"/>
      <c r="O712" s="291"/>
      <c r="P712" s="291"/>
      <c r="Q712" s="291"/>
      <c r="R712" s="291"/>
      <c r="S712" s="291"/>
      <c r="T712" s="291"/>
      <c r="U712" s="291"/>
      <c r="V712" s="291"/>
      <c r="W712" s="291"/>
      <c r="X712" s="291"/>
      <c r="Y712" s="412"/>
      <c r="Z712" s="425"/>
      <c r="AA712" s="425"/>
      <c r="AB712" s="425"/>
      <c r="AC712" s="425"/>
      <c r="AD712" s="425"/>
      <c r="AE712" s="425"/>
      <c r="AF712" s="425"/>
      <c r="AG712" s="425"/>
      <c r="AH712" s="425"/>
      <c r="AI712" s="425"/>
      <c r="AJ712" s="425"/>
      <c r="AK712" s="425"/>
      <c r="AL712" s="425"/>
      <c r="AM712" s="306"/>
    </row>
    <row r="713" spans="1:39" ht="15.75" hidden="1" outlineLevel="1">
      <c r="A713" s="530"/>
      <c r="B713" s="288" t="s">
        <v>502</v>
      </c>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45" hidden="1" outlineLevel="1">
      <c r="A714" s="530">
        <v>36</v>
      </c>
      <c r="B714" s="428" t="s">
        <v>128</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idden="1"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042">Z714</f>
        <v>0</v>
      </c>
      <c r="AA715" s="411">
        <f t="shared" ref="AA715" si="2043">AA714</f>
        <v>0</v>
      </c>
      <c r="AB715" s="411">
        <f t="shared" ref="AB715" si="2044">AB714</f>
        <v>0</v>
      </c>
      <c r="AC715" s="411">
        <f t="shared" ref="AC715" si="2045">AC714</f>
        <v>0</v>
      </c>
      <c r="AD715" s="411">
        <f t="shared" ref="AD715" si="2046">AD714</f>
        <v>0</v>
      </c>
      <c r="AE715" s="411">
        <f t="shared" ref="AE715" si="2047">AE714</f>
        <v>0</v>
      </c>
      <c r="AF715" s="411">
        <f t="shared" ref="AF715" si="2048">AF714</f>
        <v>0</v>
      </c>
      <c r="AG715" s="411">
        <f t="shared" ref="AG715" si="2049">AG714</f>
        <v>0</v>
      </c>
      <c r="AH715" s="411">
        <f t="shared" ref="AH715" si="2050">AH714</f>
        <v>0</v>
      </c>
      <c r="AI715" s="411">
        <f t="shared" ref="AI715" si="2051">AI714</f>
        <v>0</v>
      </c>
      <c r="AJ715" s="411">
        <f t="shared" ref="AJ715" si="2052">AJ714</f>
        <v>0</v>
      </c>
      <c r="AK715" s="411">
        <f t="shared" ref="AK715" si="2053">AK714</f>
        <v>0</v>
      </c>
      <c r="AL715" s="411">
        <f t="shared" ref="AL715" si="2054">AL714</f>
        <v>0</v>
      </c>
      <c r="AM715" s="306"/>
    </row>
    <row r="716" spans="1:39" hidden="1"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30" hidden="1" outlineLevel="1">
      <c r="A717" s="530">
        <v>37</v>
      </c>
      <c r="B717" s="428" t="s">
        <v>129</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idden="1"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055">Z717</f>
        <v>0</v>
      </c>
      <c r="AA718" s="411">
        <f t="shared" ref="AA718" si="2056">AA717</f>
        <v>0</v>
      </c>
      <c r="AB718" s="411">
        <f t="shared" ref="AB718" si="2057">AB717</f>
        <v>0</v>
      </c>
      <c r="AC718" s="411">
        <f t="shared" ref="AC718" si="2058">AC717</f>
        <v>0</v>
      </c>
      <c r="AD718" s="411">
        <f t="shared" ref="AD718" si="2059">AD717</f>
        <v>0</v>
      </c>
      <c r="AE718" s="411">
        <f t="shared" ref="AE718" si="2060">AE717</f>
        <v>0</v>
      </c>
      <c r="AF718" s="411">
        <f t="shared" ref="AF718" si="2061">AF717</f>
        <v>0</v>
      </c>
      <c r="AG718" s="411">
        <f t="shared" ref="AG718" si="2062">AG717</f>
        <v>0</v>
      </c>
      <c r="AH718" s="411">
        <f t="shared" ref="AH718" si="2063">AH717</f>
        <v>0</v>
      </c>
      <c r="AI718" s="411">
        <f t="shared" ref="AI718" si="2064">AI717</f>
        <v>0</v>
      </c>
      <c r="AJ718" s="411">
        <f t="shared" ref="AJ718" si="2065">AJ717</f>
        <v>0</v>
      </c>
      <c r="AK718" s="411">
        <f t="shared" ref="AK718" si="2066">AK717</f>
        <v>0</v>
      </c>
      <c r="AL718" s="411">
        <f t="shared" ref="AL718" si="2067">AL717</f>
        <v>0</v>
      </c>
      <c r="AM718" s="306"/>
    </row>
    <row r="719" spans="1:39" hidden="1"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idden="1" outlineLevel="1">
      <c r="A720" s="530">
        <v>38</v>
      </c>
      <c r="B720" s="428" t="s">
        <v>130</v>
      </c>
      <c r="C720" s="291" t="s">
        <v>25</v>
      </c>
      <c r="D720" s="295"/>
      <c r="E720" s="295"/>
      <c r="F720" s="295"/>
      <c r="G720" s="295"/>
      <c r="H720" s="295"/>
      <c r="I720" s="295"/>
      <c r="J720" s="295"/>
      <c r="K720" s="295"/>
      <c r="L720" s="295"/>
      <c r="M720" s="295"/>
      <c r="N720" s="295">
        <v>12</v>
      </c>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idden="1" outlineLevel="1">
      <c r="A721" s="530"/>
      <c r="B721" s="294" t="s">
        <v>310</v>
      </c>
      <c r="C721" s="291" t="s">
        <v>163</v>
      </c>
      <c r="D721" s="295"/>
      <c r="E721" s="295"/>
      <c r="F721" s="295"/>
      <c r="G721" s="295"/>
      <c r="H721" s="295"/>
      <c r="I721" s="295"/>
      <c r="J721" s="295"/>
      <c r="K721" s="295"/>
      <c r="L721" s="295"/>
      <c r="M721" s="295"/>
      <c r="N721" s="295">
        <f>N720</f>
        <v>12</v>
      </c>
      <c r="O721" s="295"/>
      <c r="P721" s="295"/>
      <c r="Q721" s="295"/>
      <c r="R721" s="295"/>
      <c r="S721" s="295"/>
      <c r="T721" s="295"/>
      <c r="U721" s="295"/>
      <c r="V721" s="295"/>
      <c r="W721" s="295"/>
      <c r="X721" s="295"/>
      <c r="Y721" s="411">
        <f>Y720</f>
        <v>0</v>
      </c>
      <c r="Z721" s="411">
        <f t="shared" ref="Z721" si="2068">Z720</f>
        <v>0</v>
      </c>
      <c r="AA721" s="411">
        <f t="shared" ref="AA721" si="2069">AA720</f>
        <v>0</v>
      </c>
      <c r="AB721" s="411">
        <f t="shared" ref="AB721" si="2070">AB720</f>
        <v>0</v>
      </c>
      <c r="AC721" s="411">
        <f t="shared" ref="AC721" si="2071">AC720</f>
        <v>0</v>
      </c>
      <c r="AD721" s="411">
        <f t="shared" ref="AD721" si="2072">AD720</f>
        <v>0</v>
      </c>
      <c r="AE721" s="411">
        <f t="shared" ref="AE721" si="2073">AE720</f>
        <v>0</v>
      </c>
      <c r="AF721" s="411">
        <f t="shared" ref="AF721" si="2074">AF720</f>
        <v>0</v>
      </c>
      <c r="AG721" s="411">
        <f t="shared" ref="AG721" si="2075">AG720</f>
        <v>0</v>
      </c>
      <c r="AH721" s="411">
        <f t="shared" ref="AH721" si="2076">AH720</f>
        <v>0</v>
      </c>
      <c r="AI721" s="411">
        <f t="shared" ref="AI721" si="2077">AI720</f>
        <v>0</v>
      </c>
      <c r="AJ721" s="411">
        <f t="shared" ref="AJ721" si="2078">AJ720</f>
        <v>0</v>
      </c>
      <c r="AK721" s="411">
        <f t="shared" ref="AK721" si="2079">AK720</f>
        <v>0</v>
      </c>
      <c r="AL721" s="411">
        <f t="shared" ref="AL721" si="2080">AL720</f>
        <v>0</v>
      </c>
      <c r="AM721" s="306"/>
    </row>
    <row r="722" spans="1:39" hidden="1" outlineLevel="1">
      <c r="A722" s="530"/>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hidden="1" outlineLevel="1">
      <c r="A723" s="530">
        <v>39</v>
      </c>
      <c r="B723" s="428" t="s">
        <v>131</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idden="1"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081">Z723</f>
        <v>0</v>
      </c>
      <c r="AA724" s="411">
        <f t="shared" ref="AA724" si="2082">AA723</f>
        <v>0</v>
      </c>
      <c r="AB724" s="411">
        <f t="shared" ref="AB724" si="2083">AB723</f>
        <v>0</v>
      </c>
      <c r="AC724" s="411">
        <f t="shared" ref="AC724" si="2084">AC723</f>
        <v>0</v>
      </c>
      <c r="AD724" s="411">
        <f t="shared" ref="AD724" si="2085">AD723</f>
        <v>0</v>
      </c>
      <c r="AE724" s="411">
        <f t="shared" ref="AE724" si="2086">AE723</f>
        <v>0</v>
      </c>
      <c r="AF724" s="411">
        <f t="shared" ref="AF724" si="2087">AF723</f>
        <v>0</v>
      </c>
      <c r="AG724" s="411">
        <f t="shared" ref="AG724" si="2088">AG723</f>
        <v>0</v>
      </c>
      <c r="AH724" s="411">
        <f t="shared" ref="AH724" si="2089">AH723</f>
        <v>0</v>
      </c>
      <c r="AI724" s="411">
        <f t="shared" ref="AI724" si="2090">AI723</f>
        <v>0</v>
      </c>
      <c r="AJ724" s="411">
        <f t="shared" ref="AJ724" si="2091">AJ723</f>
        <v>0</v>
      </c>
      <c r="AK724" s="411">
        <f t="shared" ref="AK724" si="2092">AK723</f>
        <v>0</v>
      </c>
      <c r="AL724" s="411">
        <f t="shared" ref="AL724" si="2093">AL723</f>
        <v>0</v>
      </c>
      <c r="AM724" s="306"/>
    </row>
    <row r="725" spans="1:39" hidden="1"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30" hidden="1" outlineLevel="1">
      <c r="A726" s="530">
        <v>40</v>
      </c>
      <c r="B726" s="428" t="s">
        <v>132</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idden="1"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094">Z726</f>
        <v>0</v>
      </c>
      <c r="AA727" s="411">
        <f t="shared" ref="AA727" si="2095">AA726</f>
        <v>0</v>
      </c>
      <c r="AB727" s="411">
        <f t="shared" ref="AB727" si="2096">AB726</f>
        <v>0</v>
      </c>
      <c r="AC727" s="411">
        <f t="shared" ref="AC727" si="2097">AC726</f>
        <v>0</v>
      </c>
      <c r="AD727" s="411">
        <f t="shared" ref="AD727" si="2098">AD726</f>
        <v>0</v>
      </c>
      <c r="AE727" s="411">
        <f t="shared" ref="AE727" si="2099">AE726</f>
        <v>0</v>
      </c>
      <c r="AF727" s="411">
        <f t="shared" ref="AF727" si="2100">AF726</f>
        <v>0</v>
      </c>
      <c r="AG727" s="411">
        <f t="shared" ref="AG727" si="2101">AG726</f>
        <v>0</v>
      </c>
      <c r="AH727" s="411">
        <f t="shared" ref="AH727" si="2102">AH726</f>
        <v>0</v>
      </c>
      <c r="AI727" s="411">
        <f t="shared" ref="AI727" si="2103">AI726</f>
        <v>0</v>
      </c>
      <c r="AJ727" s="411">
        <f t="shared" ref="AJ727" si="2104">AJ726</f>
        <v>0</v>
      </c>
      <c r="AK727" s="411">
        <f t="shared" ref="AK727" si="2105">AK726</f>
        <v>0</v>
      </c>
      <c r="AL727" s="411">
        <f t="shared" ref="AL727" si="2106">AL726</f>
        <v>0</v>
      </c>
      <c r="AM727" s="306"/>
    </row>
    <row r="728" spans="1:39" hidden="1"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45" hidden="1" outlineLevel="1">
      <c r="A729" s="530">
        <v>41</v>
      </c>
      <c r="B729" s="428" t="s">
        <v>133</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idden="1"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07">Z729</f>
        <v>0</v>
      </c>
      <c r="AA730" s="411">
        <f t="shared" ref="AA730" si="2108">AA729</f>
        <v>0</v>
      </c>
      <c r="AB730" s="411">
        <f t="shared" ref="AB730" si="2109">AB729</f>
        <v>0</v>
      </c>
      <c r="AC730" s="411">
        <f t="shared" ref="AC730" si="2110">AC729</f>
        <v>0</v>
      </c>
      <c r="AD730" s="411">
        <f t="shared" ref="AD730" si="2111">AD729</f>
        <v>0</v>
      </c>
      <c r="AE730" s="411">
        <f t="shared" ref="AE730" si="2112">AE729</f>
        <v>0</v>
      </c>
      <c r="AF730" s="411">
        <f t="shared" ref="AF730" si="2113">AF729</f>
        <v>0</v>
      </c>
      <c r="AG730" s="411">
        <f t="shared" ref="AG730" si="2114">AG729</f>
        <v>0</v>
      </c>
      <c r="AH730" s="411">
        <f t="shared" ref="AH730" si="2115">AH729</f>
        <v>0</v>
      </c>
      <c r="AI730" s="411">
        <f t="shared" ref="AI730" si="2116">AI729</f>
        <v>0</v>
      </c>
      <c r="AJ730" s="411">
        <f t="shared" ref="AJ730" si="2117">AJ729</f>
        <v>0</v>
      </c>
      <c r="AK730" s="411">
        <f t="shared" ref="AK730" si="2118">AK729</f>
        <v>0</v>
      </c>
      <c r="AL730" s="411">
        <f t="shared" ref="AL730" si="2119">AL729</f>
        <v>0</v>
      </c>
      <c r="AM730" s="306"/>
    </row>
    <row r="731" spans="1:39" hidden="1"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45" hidden="1" outlineLevel="1">
      <c r="A732" s="530">
        <v>42</v>
      </c>
      <c r="B732" s="428" t="s">
        <v>134</v>
      </c>
      <c r="C732" s="291" t="s">
        <v>25</v>
      </c>
      <c r="D732" s="295"/>
      <c r="E732" s="295"/>
      <c r="F732" s="295"/>
      <c r="G732" s="295"/>
      <c r="H732" s="295"/>
      <c r="I732" s="295"/>
      <c r="J732" s="295"/>
      <c r="K732" s="295"/>
      <c r="L732" s="295"/>
      <c r="M732" s="295"/>
      <c r="N732" s="291"/>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idden="1" outlineLevel="1">
      <c r="A733" s="530"/>
      <c r="B733" s="294" t="s">
        <v>310</v>
      </c>
      <c r="C733" s="291" t="s">
        <v>163</v>
      </c>
      <c r="D733" s="295"/>
      <c r="E733" s="295"/>
      <c r="F733" s="295"/>
      <c r="G733" s="295"/>
      <c r="H733" s="295"/>
      <c r="I733" s="295"/>
      <c r="J733" s="295"/>
      <c r="K733" s="295"/>
      <c r="L733" s="295"/>
      <c r="M733" s="295"/>
      <c r="N733" s="468"/>
      <c r="O733" s="295"/>
      <c r="P733" s="295"/>
      <c r="Q733" s="295"/>
      <c r="R733" s="295"/>
      <c r="S733" s="295"/>
      <c r="T733" s="295"/>
      <c r="U733" s="295"/>
      <c r="V733" s="295"/>
      <c r="W733" s="295"/>
      <c r="X733" s="295"/>
      <c r="Y733" s="411">
        <f>Y732</f>
        <v>0</v>
      </c>
      <c r="Z733" s="411">
        <f t="shared" ref="Z733" si="2120">Z732</f>
        <v>0</v>
      </c>
      <c r="AA733" s="411">
        <f t="shared" ref="AA733" si="2121">AA732</f>
        <v>0</v>
      </c>
      <c r="AB733" s="411">
        <f t="shared" ref="AB733" si="2122">AB732</f>
        <v>0</v>
      </c>
      <c r="AC733" s="411">
        <f t="shared" ref="AC733" si="2123">AC732</f>
        <v>0</v>
      </c>
      <c r="AD733" s="411">
        <f t="shared" ref="AD733" si="2124">AD732</f>
        <v>0</v>
      </c>
      <c r="AE733" s="411">
        <f t="shared" ref="AE733" si="2125">AE732</f>
        <v>0</v>
      </c>
      <c r="AF733" s="411">
        <f t="shared" ref="AF733" si="2126">AF732</f>
        <v>0</v>
      </c>
      <c r="AG733" s="411">
        <f t="shared" ref="AG733" si="2127">AG732</f>
        <v>0</v>
      </c>
      <c r="AH733" s="411">
        <f t="shared" ref="AH733" si="2128">AH732</f>
        <v>0</v>
      </c>
      <c r="AI733" s="411">
        <f t="shared" ref="AI733" si="2129">AI732</f>
        <v>0</v>
      </c>
      <c r="AJ733" s="411">
        <f t="shared" ref="AJ733" si="2130">AJ732</f>
        <v>0</v>
      </c>
      <c r="AK733" s="411">
        <f t="shared" ref="AK733" si="2131">AK732</f>
        <v>0</v>
      </c>
      <c r="AL733" s="411">
        <f t="shared" ref="AL733" si="2132">AL732</f>
        <v>0</v>
      </c>
      <c r="AM733" s="306"/>
    </row>
    <row r="734" spans="1:39" hidden="1"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hidden="1" outlineLevel="1">
      <c r="A735" s="530">
        <v>43</v>
      </c>
      <c r="B735" s="428" t="s">
        <v>135</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idden="1"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133">Z735</f>
        <v>0</v>
      </c>
      <c r="AA736" s="411">
        <f t="shared" ref="AA736" si="2134">AA735</f>
        <v>0</v>
      </c>
      <c r="AB736" s="411">
        <f t="shared" ref="AB736" si="2135">AB735</f>
        <v>0</v>
      </c>
      <c r="AC736" s="411">
        <f t="shared" ref="AC736" si="2136">AC735</f>
        <v>0</v>
      </c>
      <c r="AD736" s="411">
        <f t="shared" ref="AD736" si="2137">AD735</f>
        <v>0</v>
      </c>
      <c r="AE736" s="411">
        <f t="shared" ref="AE736" si="2138">AE735</f>
        <v>0</v>
      </c>
      <c r="AF736" s="411">
        <f t="shared" ref="AF736" si="2139">AF735</f>
        <v>0</v>
      </c>
      <c r="AG736" s="411">
        <f t="shared" ref="AG736" si="2140">AG735</f>
        <v>0</v>
      </c>
      <c r="AH736" s="411">
        <f t="shared" ref="AH736" si="2141">AH735</f>
        <v>0</v>
      </c>
      <c r="AI736" s="411">
        <f t="shared" ref="AI736" si="2142">AI735</f>
        <v>0</v>
      </c>
      <c r="AJ736" s="411">
        <f t="shared" ref="AJ736" si="2143">AJ735</f>
        <v>0</v>
      </c>
      <c r="AK736" s="411">
        <f t="shared" ref="AK736" si="2144">AK735</f>
        <v>0</v>
      </c>
      <c r="AL736" s="411">
        <f t="shared" ref="AL736" si="2145">AL735</f>
        <v>0</v>
      </c>
      <c r="AM736" s="306"/>
    </row>
    <row r="737" spans="1:39" hidden="1"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39" ht="45" hidden="1" outlineLevel="1">
      <c r="A738" s="530">
        <v>44</v>
      </c>
      <c r="B738" s="428" t="s">
        <v>136</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39" hidden="1"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146">Z738</f>
        <v>0</v>
      </c>
      <c r="AA739" s="411">
        <f t="shared" ref="AA739" si="2147">AA738</f>
        <v>0</v>
      </c>
      <c r="AB739" s="411">
        <f t="shared" ref="AB739" si="2148">AB738</f>
        <v>0</v>
      </c>
      <c r="AC739" s="411">
        <f t="shared" ref="AC739" si="2149">AC738</f>
        <v>0</v>
      </c>
      <c r="AD739" s="411">
        <f t="shared" ref="AD739" si="2150">AD738</f>
        <v>0</v>
      </c>
      <c r="AE739" s="411">
        <f t="shared" ref="AE739" si="2151">AE738</f>
        <v>0</v>
      </c>
      <c r="AF739" s="411">
        <f t="shared" ref="AF739" si="2152">AF738</f>
        <v>0</v>
      </c>
      <c r="AG739" s="411">
        <f t="shared" ref="AG739" si="2153">AG738</f>
        <v>0</v>
      </c>
      <c r="AH739" s="411">
        <f t="shared" ref="AH739" si="2154">AH738</f>
        <v>0</v>
      </c>
      <c r="AI739" s="411">
        <f t="shared" ref="AI739" si="2155">AI738</f>
        <v>0</v>
      </c>
      <c r="AJ739" s="411">
        <f t="shared" ref="AJ739" si="2156">AJ738</f>
        <v>0</v>
      </c>
      <c r="AK739" s="411">
        <f t="shared" ref="AK739" si="2157">AK738</f>
        <v>0</v>
      </c>
      <c r="AL739" s="411">
        <f t="shared" ref="AL739" si="2158">AL738</f>
        <v>0</v>
      </c>
      <c r="AM739" s="306"/>
    </row>
    <row r="740" spans="1:39" hidden="1"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39" ht="30" hidden="1" outlineLevel="1">
      <c r="A741" s="530">
        <v>45</v>
      </c>
      <c r="B741" s="428" t="s">
        <v>137</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39" hidden="1"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159">Z741</f>
        <v>0</v>
      </c>
      <c r="AA742" s="411">
        <f t="shared" ref="AA742" si="2160">AA741</f>
        <v>0</v>
      </c>
      <c r="AB742" s="411">
        <f t="shared" ref="AB742" si="2161">AB741</f>
        <v>0</v>
      </c>
      <c r="AC742" s="411">
        <f t="shared" ref="AC742" si="2162">AC741</f>
        <v>0</v>
      </c>
      <c r="AD742" s="411">
        <f t="shared" ref="AD742" si="2163">AD741</f>
        <v>0</v>
      </c>
      <c r="AE742" s="411">
        <f t="shared" ref="AE742" si="2164">AE741</f>
        <v>0</v>
      </c>
      <c r="AF742" s="411">
        <f t="shared" ref="AF742" si="2165">AF741</f>
        <v>0</v>
      </c>
      <c r="AG742" s="411">
        <f t="shared" ref="AG742" si="2166">AG741</f>
        <v>0</v>
      </c>
      <c r="AH742" s="411">
        <f t="shared" ref="AH742" si="2167">AH741</f>
        <v>0</v>
      </c>
      <c r="AI742" s="411">
        <f t="shared" ref="AI742" si="2168">AI741</f>
        <v>0</v>
      </c>
      <c r="AJ742" s="411">
        <f t="shared" ref="AJ742" si="2169">AJ741</f>
        <v>0</v>
      </c>
      <c r="AK742" s="411">
        <f t="shared" ref="AK742" si="2170">AK741</f>
        <v>0</v>
      </c>
      <c r="AL742" s="411">
        <f t="shared" ref="AL742" si="2171">AL741</f>
        <v>0</v>
      </c>
      <c r="AM742" s="306"/>
    </row>
    <row r="743" spans="1:39" hidden="1" outlineLevel="1">
      <c r="A743" s="530"/>
      <c r="B743" s="428"/>
      <c r="C743" s="291"/>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25"/>
      <c r="AA743" s="425"/>
      <c r="AB743" s="425"/>
      <c r="AC743" s="425"/>
      <c r="AD743" s="425"/>
      <c r="AE743" s="425"/>
      <c r="AF743" s="425"/>
      <c r="AG743" s="425"/>
      <c r="AH743" s="425"/>
      <c r="AI743" s="425"/>
      <c r="AJ743" s="425"/>
      <c r="AK743" s="425"/>
      <c r="AL743" s="425"/>
      <c r="AM743" s="306"/>
    </row>
    <row r="744" spans="1:39" ht="30" hidden="1" outlineLevel="1">
      <c r="A744" s="530">
        <v>46</v>
      </c>
      <c r="B744" s="428" t="s">
        <v>138</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26"/>
      <c r="Z744" s="410"/>
      <c r="AA744" s="410"/>
      <c r="AB744" s="410"/>
      <c r="AC744" s="410"/>
      <c r="AD744" s="410"/>
      <c r="AE744" s="410"/>
      <c r="AF744" s="415"/>
      <c r="AG744" s="415"/>
      <c r="AH744" s="415"/>
      <c r="AI744" s="415"/>
      <c r="AJ744" s="415"/>
      <c r="AK744" s="415"/>
      <c r="AL744" s="415"/>
      <c r="AM744" s="296">
        <f>SUM(Y744:AL744)</f>
        <v>0</v>
      </c>
    </row>
    <row r="745" spans="1:39" hidden="1" outlineLevel="1">
      <c r="A745" s="530"/>
      <c r="B745" s="294" t="s">
        <v>310</v>
      </c>
      <c r="C745" s="291" t="s">
        <v>163</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72">Z744</f>
        <v>0</v>
      </c>
      <c r="AA745" s="411">
        <f t="shared" ref="AA745" si="2173">AA744</f>
        <v>0</v>
      </c>
      <c r="AB745" s="411">
        <f t="shared" ref="AB745" si="2174">AB744</f>
        <v>0</v>
      </c>
      <c r="AC745" s="411">
        <f t="shared" ref="AC745" si="2175">AC744</f>
        <v>0</v>
      </c>
      <c r="AD745" s="411">
        <f t="shared" ref="AD745" si="2176">AD744</f>
        <v>0</v>
      </c>
      <c r="AE745" s="411">
        <f t="shared" ref="AE745" si="2177">AE744</f>
        <v>0</v>
      </c>
      <c r="AF745" s="411">
        <f t="shared" ref="AF745" si="2178">AF744</f>
        <v>0</v>
      </c>
      <c r="AG745" s="411">
        <f t="shared" ref="AG745" si="2179">AG744</f>
        <v>0</v>
      </c>
      <c r="AH745" s="411">
        <f t="shared" ref="AH745" si="2180">AH744</f>
        <v>0</v>
      </c>
      <c r="AI745" s="411">
        <f t="shared" ref="AI745" si="2181">AI744</f>
        <v>0</v>
      </c>
      <c r="AJ745" s="411">
        <f t="shared" ref="AJ745" si="2182">AJ744</f>
        <v>0</v>
      </c>
      <c r="AK745" s="411">
        <f t="shared" ref="AK745" si="2183">AK744</f>
        <v>0</v>
      </c>
      <c r="AL745" s="411">
        <f t="shared" ref="AL745" si="2184">AL744</f>
        <v>0</v>
      </c>
      <c r="AM745" s="306"/>
    </row>
    <row r="746" spans="1:39" hidden="1" outlineLevel="1">
      <c r="A746" s="530"/>
      <c r="B746" s="428"/>
      <c r="C746" s="291"/>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2"/>
      <c r="Z746" s="425"/>
      <c r="AA746" s="425"/>
      <c r="AB746" s="425"/>
      <c r="AC746" s="425"/>
      <c r="AD746" s="425"/>
      <c r="AE746" s="425"/>
      <c r="AF746" s="425"/>
      <c r="AG746" s="425"/>
      <c r="AH746" s="425"/>
      <c r="AI746" s="425"/>
      <c r="AJ746" s="425"/>
      <c r="AK746" s="425"/>
      <c r="AL746" s="425"/>
      <c r="AM746" s="306"/>
    </row>
    <row r="747" spans="1:39" ht="30" hidden="1" outlineLevel="1">
      <c r="A747" s="530">
        <v>47</v>
      </c>
      <c r="B747" s="428" t="s">
        <v>139</v>
      </c>
      <c r="C747" s="291"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426"/>
      <c r="Z747" s="410"/>
      <c r="AA747" s="410"/>
      <c r="AB747" s="410"/>
      <c r="AC747" s="410"/>
      <c r="AD747" s="410"/>
      <c r="AE747" s="410"/>
      <c r="AF747" s="415"/>
      <c r="AG747" s="415"/>
      <c r="AH747" s="415"/>
      <c r="AI747" s="415"/>
      <c r="AJ747" s="415"/>
      <c r="AK747" s="415"/>
      <c r="AL747" s="415"/>
      <c r="AM747" s="296">
        <f>SUM(Y747:AL747)</f>
        <v>0</v>
      </c>
    </row>
    <row r="748" spans="1:39" hidden="1" outlineLevel="1">
      <c r="A748" s="530"/>
      <c r="B748" s="294" t="s">
        <v>310</v>
      </c>
      <c r="C748" s="291" t="s">
        <v>163</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411">
        <f>Y747</f>
        <v>0</v>
      </c>
      <c r="Z748" s="411">
        <f t="shared" ref="Z748" si="2185">Z747</f>
        <v>0</v>
      </c>
      <c r="AA748" s="411">
        <f t="shared" ref="AA748" si="2186">AA747</f>
        <v>0</v>
      </c>
      <c r="AB748" s="411">
        <f t="shared" ref="AB748" si="2187">AB747</f>
        <v>0</v>
      </c>
      <c r="AC748" s="411">
        <f t="shared" ref="AC748" si="2188">AC747</f>
        <v>0</v>
      </c>
      <c r="AD748" s="411">
        <f t="shared" ref="AD748" si="2189">AD747</f>
        <v>0</v>
      </c>
      <c r="AE748" s="411">
        <f t="shared" ref="AE748" si="2190">AE747</f>
        <v>0</v>
      </c>
      <c r="AF748" s="411">
        <f t="shared" ref="AF748" si="2191">AF747</f>
        <v>0</v>
      </c>
      <c r="AG748" s="411">
        <f t="shared" ref="AG748" si="2192">AG747</f>
        <v>0</v>
      </c>
      <c r="AH748" s="411">
        <f t="shared" ref="AH748" si="2193">AH747</f>
        <v>0</v>
      </c>
      <c r="AI748" s="411">
        <f t="shared" ref="AI748" si="2194">AI747</f>
        <v>0</v>
      </c>
      <c r="AJ748" s="411">
        <f t="shared" ref="AJ748" si="2195">AJ747</f>
        <v>0</v>
      </c>
      <c r="AK748" s="411">
        <f t="shared" ref="AK748" si="2196">AK747</f>
        <v>0</v>
      </c>
      <c r="AL748" s="411">
        <f t="shared" ref="AL748" si="2197">AL747</f>
        <v>0</v>
      </c>
      <c r="AM748" s="306"/>
    </row>
    <row r="749" spans="1:39" hidden="1" outlineLevel="1">
      <c r="A749" s="530"/>
      <c r="B749" s="428"/>
      <c r="C749" s="291"/>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2"/>
      <c r="Z749" s="425"/>
      <c r="AA749" s="425"/>
      <c r="AB749" s="425"/>
      <c r="AC749" s="425"/>
      <c r="AD749" s="425"/>
      <c r="AE749" s="425"/>
      <c r="AF749" s="425"/>
      <c r="AG749" s="425"/>
      <c r="AH749" s="425"/>
      <c r="AI749" s="425"/>
      <c r="AJ749" s="425"/>
      <c r="AK749" s="425"/>
      <c r="AL749" s="425"/>
      <c r="AM749" s="306"/>
    </row>
    <row r="750" spans="1:39" ht="45" hidden="1" outlineLevel="1">
      <c r="A750" s="530">
        <v>48</v>
      </c>
      <c r="B750" s="428" t="s">
        <v>140</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26"/>
      <c r="Z750" s="410"/>
      <c r="AA750" s="410"/>
      <c r="AB750" s="410"/>
      <c r="AC750" s="410"/>
      <c r="AD750" s="410"/>
      <c r="AE750" s="410"/>
      <c r="AF750" s="415"/>
      <c r="AG750" s="415"/>
      <c r="AH750" s="415"/>
      <c r="AI750" s="415"/>
      <c r="AJ750" s="415"/>
      <c r="AK750" s="415"/>
      <c r="AL750" s="415"/>
      <c r="AM750" s="296">
        <f>SUM(Y750:AL750)</f>
        <v>0</v>
      </c>
    </row>
    <row r="751" spans="1:39" hidden="1" outlineLevel="1">
      <c r="A751" s="530"/>
      <c r="B751" s="294" t="s">
        <v>310</v>
      </c>
      <c r="C751" s="291" t="s">
        <v>163</v>
      </c>
      <c r="D751" s="295"/>
      <c r="E751" s="295"/>
      <c r="F751" s="295"/>
      <c r="G751" s="295"/>
      <c r="H751" s="295"/>
      <c r="I751" s="295"/>
      <c r="J751" s="295"/>
      <c r="K751" s="295"/>
      <c r="L751" s="295"/>
      <c r="M751" s="295"/>
      <c r="N751" s="295">
        <f>N750</f>
        <v>12</v>
      </c>
      <c r="O751" s="295"/>
      <c r="P751" s="295"/>
      <c r="Q751" s="295"/>
      <c r="R751" s="295"/>
      <c r="S751" s="295"/>
      <c r="T751" s="295"/>
      <c r="U751" s="295"/>
      <c r="V751" s="295"/>
      <c r="W751" s="295"/>
      <c r="X751" s="295"/>
      <c r="Y751" s="411">
        <f>Y750</f>
        <v>0</v>
      </c>
      <c r="Z751" s="411">
        <f t="shared" ref="Z751" si="2198">Z750</f>
        <v>0</v>
      </c>
      <c r="AA751" s="411">
        <f t="shared" ref="AA751" si="2199">AA750</f>
        <v>0</v>
      </c>
      <c r="AB751" s="411">
        <f t="shared" ref="AB751" si="2200">AB750</f>
        <v>0</v>
      </c>
      <c r="AC751" s="411">
        <f t="shared" ref="AC751" si="2201">AC750</f>
        <v>0</v>
      </c>
      <c r="AD751" s="411">
        <f t="shared" ref="AD751" si="2202">AD750</f>
        <v>0</v>
      </c>
      <c r="AE751" s="411">
        <f t="shared" ref="AE751" si="2203">AE750</f>
        <v>0</v>
      </c>
      <c r="AF751" s="411">
        <f t="shared" ref="AF751" si="2204">AF750</f>
        <v>0</v>
      </c>
      <c r="AG751" s="411">
        <f t="shared" ref="AG751" si="2205">AG750</f>
        <v>0</v>
      </c>
      <c r="AH751" s="411">
        <f t="shared" ref="AH751" si="2206">AH750</f>
        <v>0</v>
      </c>
      <c r="AI751" s="411">
        <f t="shared" ref="AI751" si="2207">AI750</f>
        <v>0</v>
      </c>
      <c r="AJ751" s="411">
        <f t="shared" ref="AJ751" si="2208">AJ750</f>
        <v>0</v>
      </c>
      <c r="AK751" s="411">
        <f t="shared" ref="AK751" si="2209">AK750</f>
        <v>0</v>
      </c>
      <c r="AL751" s="411">
        <f t="shared" ref="AL751" si="2210">AL750</f>
        <v>0</v>
      </c>
      <c r="AM751" s="306"/>
    </row>
    <row r="752" spans="1:39" hidden="1" outlineLevel="1">
      <c r="A752" s="530"/>
      <c r="B752" s="428"/>
      <c r="C752" s="291"/>
      <c r="D752" s="291"/>
      <c r="E752" s="291"/>
      <c r="F752" s="291"/>
      <c r="G752" s="291"/>
      <c r="H752" s="291"/>
      <c r="I752" s="291"/>
      <c r="J752" s="291"/>
      <c r="K752" s="291"/>
      <c r="L752" s="291"/>
      <c r="M752" s="291"/>
      <c r="N752" s="291"/>
      <c r="O752" s="291"/>
      <c r="P752" s="291"/>
      <c r="Q752" s="291"/>
      <c r="R752" s="291"/>
      <c r="S752" s="291"/>
      <c r="T752" s="291"/>
      <c r="U752" s="291"/>
      <c r="V752" s="291"/>
      <c r="W752" s="291"/>
      <c r="X752" s="291"/>
      <c r="Y752" s="412"/>
      <c r="Z752" s="425"/>
      <c r="AA752" s="425"/>
      <c r="AB752" s="425"/>
      <c r="AC752" s="425"/>
      <c r="AD752" s="425"/>
      <c r="AE752" s="425"/>
      <c r="AF752" s="425"/>
      <c r="AG752" s="425"/>
      <c r="AH752" s="425"/>
      <c r="AI752" s="425"/>
      <c r="AJ752" s="425"/>
      <c r="AK752" s="425"/>
      <c r="AL752" s="425"/>
      <c r="AM752" s="306"/>
    </row>
    <row r="753" spans="1:40" ht="30" hidden="1" outlineLevel="1">
      <c r="A753" s="530">
        <v>49</v>
      </c>
      <c r="B753" s="428" t="s">
        <v>141</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26"/>
      <c r="Z753" s="410"/>
      <c r="AA753" s="410"/>
      <c r="AB753" s="410"/>
      <c r="AC753" s="410"/>
      <c r="AD753" s="410"/>
      <c r="AE753" s="410"/>
      <c r="AF753" s="415"/>
      <c r="AG753" s="415"/>
      <c r="AH753" s="415"/>
      <c r="AI753" s="415"/>
      <c r="AJ753" s="415"/>
      <c r="AK753" s="415"/>
      <c r="AL753" s="415"/>
      <c r="AM753" s="296">
        <f>SUM(Y753:AL753)</f>
        <v>0</v>
      </c>
    </row>
    <row r="754" spans="1:40" hidden="1" outlineLevel="1">
      <c r="A754" s="530"/>
      <c r="B754" s="294" t="s">
        <v>310</v>
      </c>
      <c r="C754" s="291" t="s">
        <v>163</v>
      </c>
      <c r="D754" s="295"/>
      <c r="E754" s="295"/>
      <c r="F754" s="295"/>
      <c r="G754" s="295"/>
      <c r="H754" s="295"/>
      <c r="I754" s="295"/>
      <c r="J754" s="295"/>
      <c r="K754" s="295"/>
      <c r="L754" s="295"/>
      <c r="M754" s="295"/>
      <c r="N754" s="295">
        <f>N753</f>
        <v>12</v>
      </c>
      <c r="O754" s="295"/>
      <c r="P754" s="295"/>
      <c r="Q754" s="295"/>
      <c r="R754" s="295"/>
      <c r="S754" s="295"/>
      <c r="T754" s="295"/>
      <c r="U754" s="295"/>
      <c r="V754" s="295"/>
      <c r="W754" s="295"/>
      <c r="X754" s="295"/>
      <c r="Y754" s="411">
        <f>Y753</f>
        <v>0</v>
      </c>
      <c r="Z754" s="411">
        <f t="shared" ref="Z754" si="2211">Z753</f>
        <v>0</v>
      </c>
      <c r="AA754" s="411">
        <f t="shared" ref="AA754" si="2212">AA753</f>
        <v>0</v>
      </c>
      <c r="AB754" s="411">
        <f t="shared" ref="AB754" si="2213">AB753</f>
        <v>0</v>
      </c>
      <c r="AC754" s="411">
        <f t="shared" ref="AC754" si="2214">AC753</f>
        <v>0</v>
      </c>
      <c r="AD754" s="411">
        <f t="shared" ref="AD754" si="2215">AD753</f>
        <v>0</v>
      </c>
      <c r="AE754" s="411">
        <f t="shared" ref="AE754" si="2216">AE753</f>
        <v>0</v>
      </c>
      <c r="AF754" s="411">
        <f t="shared" ref="AF754" si="2217">AF753</f>
        <v>0</v>
      </c>
      <c r="AG754" s="411">
        <f t="shared" ref="AG754" si="2218">AG753</f>
        <v>0</v>
      </c>
      <c r="AH754" s="411">
        <f t="shared" ref="AH754" si="2219">AH753</f>
        <v>0</v>
      </c>
      <c r="AI754" s="411">
        <f t="shared" ref="AI754" si="2220">AI753</f>
        <v>0</v>
      </c>
      <c r="AJ754" s="411">
        <f t="shared" ref="AJ754" si="2221">AJ753</f>
        <v>0</v>
      </c>
      <c r="AK754" s="411">
        <f t="shared" ref="AK754" si="2222">AK753</f>
        <v>0</v>
      </c>
      <c r="AL754" s="411">
        <f t="shared" ref="AL754" si="2223">AL753</f>
        <v>0</v>
      </c>
      <c r="AM754" s="306"/>
    </row>
    <row r="755" spans="1:40" outlineLevel="1">
      <c r="A755" s="530"/>
      <c r="B755" s="294"/>
      <c r="C755" s="305"/>
      <c r="D755" s="291"/>
      <c r="E755" s="291"/>
      <c r="F755" s="291"/>
      <c r="G755" s="291"/>
      <c r="H755" s="291"/>
      <c r="I755" s="291"/>
      <c r="J755" s="291"/>
      <c r="K755" s="291"/>
      <c r="L755" s="291"/>
      <c r="M755" s="291"/>
      <c r="N755" s="291"/>
      <c r="O755" s="291"/>
      <c r="P755" s="291"/>
      <c r="Q755" s="291"/>
      <c r="R755" s="291"/>
      <c r="S755" s="291"/>
      <c r="T755" s="291"/>
      <c r="U755" s="291"/>
      <c r="V755" s="291"/>
      <c r="W755" s="291"/>
      <c r="X755" s="291"/>
      <c r="Y755" s="412"/>
      <c r="Z755" s="412"/>
      <c r="AA755" s="412"/>
      <c r="AB755" s="412"/>
      <c r="AC755" s="412"/>
      <c r="AD755" s="412"/>
      <c r="AE755" s="412"/>
      <c r="AF755" s="412"/>
      <c r="AG755" s="412"/>
      <c r="AH755" s="412"/>
      <c r="AI755" s="412"/>
      <c r="AJ755" s="412"/>
      <c r="AK755" s="412"/>
      <c r="AL755" s="412"/>
      <c r="AM755" s="306"/>
    </row>
    <row r="756" spans="1:40" ht="15.75">
      <c r="B756" s="327" t="s">
        <v>311</v>
      </c>
      <c r="C756" s="329"/>
      <c r="D756" s="329">
        <f>SUM(D598:D754)</f>
        <v>13243855.003173696</v>
      </c>
      <c r="E756" s="329"/>
      <c r="F756" s="329"/>
      <c r="G756" s="329"/>
      <c r="H756" s="329"/>
      <c r="I756" s="329"/>
      <c r="J756" s="329"/>
      <c r="K756" s="329"/>
      <c r="L756" s="329"/>
      <c r="M756" s="329"/>
      <c r="N756" s="329"/>
      <c r="O756" s="329">
        <f>SUM(O598:O754)</f>
        <v>569.03250905321977</v>
      </c>
      <c r="P756" s="329"/>
      <c r="Q756" s="329"/>
      <c r="R756" s="329"/>
      <c r="S756" s="329"/>
      <c r="T756" s="329"/>
      <c r="U756" s="329"/>
      <c r="V756" s="329"/>
      <c r="W756" s="329"/>
      <c r="X756" s="329"/>
      <c r="Y756" s="329">
        <f>IF(Y596="kWh",SUMPRODUCT(D598:D754,Y598:Y754))</f>
        <v>3662405.4981331141</v>
      </c>
      <c r="Z756" s="329">
        <f>IF(Z596="kWh",SUMPRODUCT(D598:D754,Z598:Z754))</f>
        <v>2918844.4951212215</v>
      </c>
      <c r="AA756" s="329">
        <f>IF(AA596="kw",SUMPRODUCT(N598:N754,O598:O754,AA598:AA754),SUMPRODUCT(D598:D754,AA598:AA754))</f>
        <v>4851.1771000339841</v>
      </c>
      <c r="AB756" s="329">
        <f>IF(AB596="kw",SUMPRODUCT(N598:N754,O598:O754,AB598:AB754),SUMPRODUCT(D598:D754,AB598:AB754))</f>
        <v>0</v>
      </c>
      <c r="AC756" s="795">
        <f>'8.  Streetlighting'!G61</f>
        <v>3380.2619862420597</v>
      </c>
      <c r="AD756" s="329">
        <f>IF(AD596="kw",SUMPRODUCT(N598:N754,O598:O754,AD598:AD754),SUMPRODUCT(D598:D754,AD598:AD754))</f>
        <v>0</v>
      </c>
      <c r="AE756" s="329">
        <f>IF(AE596="kw",SUMPRODUCT(N598:N754,O598:O754,AE598:AE754),SUMPRODUCT(D598:D754,AE598:AE754))</f>
        <v>0</v>
      </c>
      <c r="AF756" s="329">
        <f>IF(AF596="kw",SUMPRODUCT(N598:N754,O598:O754,AF598:AF754),SUMPRODUCT(D598:D754,AF598:AF754))</f>
        <v>0</v>
      </c>
      <c r="AG756" s="329">
        <f>IF(AG596="kw",SUMPRODUCT(N598:N754,O598:O754,AG598:AG754),SUMPRODUCT(D598:D754,AG598:AG754))</f>
        <v>0</v>
      </c>
      <c r="AH756" s="329">
        <f>IF(AH596="kw",SUMPRODUCT(N598:N754,O598:O754,AH598:AH754),SUMPRODUCT(D598:D754,AH598:AH754))</f>
        <v>0</v>
      </c>
      <c r="AI756" s="329">
        <f>IF(AI596="kw",SUMPRODUCT(N598:N754,O598:O754,AI598:AI754),SUMPRODUCT(D598:D754,AI598:AI754))</f>
        <v>0</v>
      </c>
      <c r="AJ756" s="329">
        <f>IF(AJ596="kw",SUMPRODUCT(N598:N754,O598:O754,AJ598:AJ754),SUMPRODUCT(D598:D754,AJ598:AJ754))</f>
        <v>0</v>
      </c>
      <c r="AK756" s="329">
        <f>IF(AK596="kw",SUMPRODUCT(N598:N754,O598:O754,AK598:AK754),SUMPRODUCT(D598:D754,AK598:AK754))</f>
        <v>0</v>
      </c>
      <c r="AL756" s="329">
        <f>IF(AL596="kw",SUMPRODUCT(N598:N754,O598:O754,AL598:AL754),SUMPRODUCT(D598:D754,AL598:AL754))</f>
        <v>0</v>
      </c>
      <c r="AM756" s="330"/>
    </row>
    <row r="757" spans="1:40" ht="15.75">
      <c r="B757" s="391" t="s">
        <v>312</v>
      </c>
      <c r="C757" s="392"/>
      <c r="D757" s="392"/>
      <c r="E757" s="392"/>
      <c r="F757" s="392"/>
      <c r="G757" s="392"/>
      <c r="H757" s="392"/>
      <c r="I757" s="392"/>
      <c r="J757" s="392"/>
      <c r="K757" s="392"/>
      <c r="L757" s="392"/>
      <c r="M757" s="392"/>
      <c r="N757" s="392"/>
      <c r="O757" s="392"/>
      <c r="P757" s="392"/>
      <c r="Q757" s="392"/>
      <c r="R757" s="392"/>
      <c r="S757" s="392"/>
      <c r="T757" s="392"/>
      <c r="U757" s="392"/>
      <c r="V757" s="392"/>
      <c r="W757" s="392"/>
      <c r="X757" s="392"/>
      <c r="Y757" s="392">
        <f>HLOOKUP(Y405,'2. LRAMVA Threshold'!$B$42:$Q$53,10,FALSE)</f>
        <v>6364469</v>
      </c>
      <c r="Z757" s="392">
        <f>HLOOKUP(Z405,'2. LRAMVA Threshold'!$B$42:$Q$53,10,FALSE)</f>
        <v>1997655</v>
      </c>
      <c r="AA757" s="392">
        <f>HLOOKUP(AA405,'2. LRAMVA Threshold'!$B$42:$Q$53,10,FALSE)</f>
        <v>11934</v>
      </c>
      <c r="AB757" s="392">
        <f>HLOOKUP(AB405,'2. LRAMVA Threshold'!$B$42:$Q$53,10,FALSE)</f>
        <v>36218</v>
      </c>
      <c r="AC757" s="392">
        <f>HLOOKUP(AC405,'2. LRAMVA Threshold'!$B$42:$Q$53,10,FALSE)</f>
        <v>149</v>
      </c>
      <c r="AD757" s="392">
        <f>HLOOKUP(AD405,'2. LRAMVA Threshold'!$B$42:$Q$53,10,FALSE)</f>
        <v>0</v>
      </c>
      <c r="AE757" s="392">
        <f>HLOOKUP(AE405,'2. LRAMVA Threshold'!$B$42:$Q$53,10,FALSE)</f>
        <v>0</v>
      </c>
      <c r="AF757" s="392">
        <f>HLOOKUP(AF405,'2. LRAMVA Threshold'!$B$42:$Q$53,10,FALSE)</f>
        <v>0</v>
      </c>
      <c r="AG757" s="392">
        <f>HLOOKUP(AG405,'2. LRAMVA Threshold'!$B$42:$Q$53,10,FALSE)</f>
        <v>0</v>
      </c>
      <c r="AH757" s="392">
        <f>HLOOKUP(AH405,'2. LRAMVA Threshold'!$B$42:$Q$53,10,FALSE)</f>
        <v>0</v>
      </c>
      <c r="AI757" s="392">
        <f>HLOOKUP(AI405,'2. LRAMVA Threshold'!$B$42:$Q$53,10,FALSE)</f>
        <v>0</v>
      </c>
      <c r="AJ757" s="392">
        <f>HLOOKUP(AJ405,'2. LRAMVA Threshold'!$B$42:$Q$53,10,FALSE)</f>
        <v>0</v>
      </c>
      <c r="AK757" s="392">
        <f>HLOOKUP(AK405,'2. LRAMVA Threshold'!$B$42:$Q$53,10,FALSE)</f>
        <v>0</v>
      </c>
      <c r="AL757" s="392">
        <f>HLOOKUP(AL405,'2. LRAMVA Threshold'!$B$42:$Q$53,10,FALSE)</f>
        <v>0</v>
      </c>
      <c r="AM757" s="442"/>
    </row>
    <row r="758" spans="1:40">
      <c r="B758" s="394"/>
      <c r="C758" s="432"/>
      <c r="D758" s="433"/>
      <c r="E758" s="433"/>
      <c r="F758" s="433"/>
      <c r="G758" s="433"/>
      <c r="H758" s="433"/>
      <c r="I758" s="433"/>
      <c r="J758" s="433"/>
      <c r="K758" s="433"/>
      <c r="L758" s="433"/>
      <c r="M758" s="433"/>
      <c r="N758" s="433"/>
      <c r="O758" s="434"/>
      <c r="P758" s="433"/>
      <c r="Q758" s="433"/>
      <c r="R758" s="433"/>
      <c r="S758" s="435"/>
      <c r="T758" s="435"/>
      <c r="U758" s="435"/>
      <c r="V758" s="435"/>
      <c r="W758" s="433"/>
      <c r="X758" s="433"/>
      <c r="Y758" s="436"/>
      <c r="Z758" s="436"/>
      <c r="AA758" s="436"/>
      <c r="AB758" s="436"/>
      <c r="AC758" s="436"/>
      <c r="AD758" s="436"/>
      <c r="AE758" s="436"/>
      <c r="AF758" s="399"/>
      <c r="AG758" s="399"/>
      <c r="AH758" s="399"/>
      <c r="AI758" s="399"/>
      <c r="AJ758" s="399"/>
      <c r="AK758" s="399"/>
      <c r="AL758" s="399"/>
      <c r="AM758" s="400"/>
    </row>
    <row r="759" spans="1:40">
      <c r="B759" s="324" t="s">
        <v>313</v>
      </c>
      <c r="C759" s="338"/>
      <c r="D759" s="338"/>
      <c r="E759" s="376"/>
      <c r="F759" s="376"/>
      <c r="G759" s="376"/>
      <c r="H759" s="376"/>
      <c r="I759" s="376"/>
      <c r="J759" s="376"/>
      <c r="K759" s="376"/>
      <c r="L759" s="376"/>
      <c r="M759" s="376"/>
      <c r="N759" s="376"/>
      <c r="O759" s="291"/>
      <c r="P759" s="340"/>
      <c r="Q759" s="340"/>
      <c r="R759" s="340"/>
      <c r="S759" s="339"/>
      <c r="T759" s="339"/>
      <c r="U759" s="339"/>
      <c r="V759" s="339"/>
      <c r="W759" s="340"/>
      <c r="X759" s="340"/>
      <c r="Y759" s="341">
        <f>HLOOKUP(Y$35,'3.  Distribution Rates'!$C$122:$P$133,10,FALSE)</f>
        <v>5.5999999999999999E-3</v>
      </c>
      <c r="Z759" s="341">
        <f>HLOOKUP(Z$35,'3.  Distribution Rates'!$C$122:$P$133,10,FALSE)</f>
        <v>1.4E-2</v>
      </c>
      <c r="AA759" s="341">
        <f>HLOOKUP(AA$35,'3.  Distribution Rates'!$C$122:$P$133,10,FALSE)</f>
        <v>3.0150999999999999</v>
      </c>
      <c r="AB759" s="341">
        <f>HLOOKUP(AB$35,'3.  Distribution Rates'!$C$122:$P$133,10,FALSE)</f>
        <v>1.6299999999999999E-2</v>
      </c>
      <c r="AC759" s="341">
        <f>HLOOKUP(AC$35,'3.  Distribution Rates'!$C$122:$P$133,10,FALSE)</f>
        <v>4.5410000000000004</v>
      </c>
      <c r="AD759" s="341">
        <f>HLOOKUP(AD$35,'3.  Distribution Rates'!$C$122:$P$133,10,FALSE)</f>
        <v>0</v>
      </c>
      <c r="AE759" s="341">
        <f>HLOOKUP(AE$35,'3.  Distribution Rates'!$C$122:$P$133,10,FALSE)</f>
        <v>0</v>
      </c>
      <c r="AF759" s="341">
        <f>HLOOKUP(AF$35,'3.  Distribution Rates'!$C$122:$P$133,10,FALSE)</f>
        <v>0</v>
      </c>
      <c r="AG759" s="341">
        <f>HLOOKUP(AG$35,'3.  Distribution Rates'!$C$122:$P$133,10,FALSE)</f>
        <v>0</v>
      </c>
      <c r="AH759" s="341">
        <f>HLOOKUP(AH$35,'3.  Distribution Rates'!$C$122:$P$133,10,FALSE)</f>
        <v>0</v>
      </c>
      <c r="AI759" s="341">
        <f>HLOOKUP(AI$35,'3.  Distribution Rates'!$C$122:$P$133,10,FALSE)</f>
        <v>0</v>
      </c>
      <c r="AJ759" s="341">
        <f>HLOOKUP(AJ$35,'3.  Distribution Rates'!$C$122:$P$133,10,FALSE)</f>
        <v>0</v>
      </c>
      <c r="AK759" s="341">
        <f>HLOOKUP(AK$35,'3.  Distribution Rates'!$C$122:$P$133,10,FALSE)</f>
        <v>0</v>
      </c>
      <c r="AL759" s="341">
        <f>HLOOKUP(AL$35,'3.  Distribution Rates'!$C$122:$P$133,10,FALSE)</f>
        <v>0</v>
      </c>
      <c r="AM759" s="348"/>
      <c r="AN759" s="443"/>
    </row>
    <row r="760" spans="1:40">
      <c r="B760" s="324" t="s">
        <v>314</v>
      </c>
      <c r="C760" s="345"/>
      <c r="D760" s="309"/>
      <c r="E760" s="279"/>
      <c r="F760" s="279"/>
      <c r="G760" s="279"/>
      <c r="H760" s="279"/>
      <c r="I760" s="279"/>
      <c r="J760" s="279"/>
      <c r="K760" s="279"/>
      <c r="L760" s="279"/>
      <c r="M760" s="279"/>
      <c r="N760" s="279"/>
      <c r="O760" s="291"/>
      <c r="P760" s="279"/>
      <c r="Q760" s="279"/>
      <c r="R760" s="279"/>
      <c r="S760" s="309"/>
      <c r="T760" s="309"/>
      <c r="U760" s="309"/>
      <c r="V760" s="309"/>
      <c r="W760" s="279"/>
      <c r="X760" s="279"/>
      <c r="Y760" s="378">
        <f>'4.  2011-2014 LRAM'!Y141*Y759</f>
        <v>0</v>
      </c>
      <c r="Z760" s="378">
        <f>'4.  2011-2014 LRAM'!Z141*Z759</f>
        <v>0</v>
      </c>
      <c r="AA760" s="378">
        <f>'4.  2011-2014 LRAM'!AA141*AA759</f>
        <v>0</v>
      </c>
      <c r="AB760" s="378">
        <f>'4.  2011-2014 LRAM'!AB141*AB759</f>
        <v>0</v>
      </c>
      <c r="AC760" s="378">
        <f>'4.  2011-2014 LRAM'!AC141*AC759</f>
        <v>0</v>
      </c>
      <c r="AD760" s="378">
        <f>'4.  2011-2014 LRAM'!AD141*AD759</f>
        <v>0</v>
      </c>
      <c r="AE760" s="378">
        <f>'4.  2011-2014 LRAM'!AE141*AE759</f>
        <v>0</v>
      </c>
      <c r="AF760" s="378">
        <f>'4.  2011-2014 LRAM'!AF141*AF759</f>
        <v>0</v>
      </c>
      <c r="AG760" s="378">
        <f>'4.  2011-2014 LRAM'!AG141*AG759</f>
        <v>0</v>
      </c>
      <c r="AH760" s="378">
        <f>'4.  2011-2014 LRAM'!AH141*AH759</f>
        <v>0</v>
      </c>
      <c r="AI760" s="378">
        <f>'4.  2011-2014 LRAM'!AI141*AI759</f>
        <v>0</v>
      </c>
      <c r="AJ760" s="378">
        <f>'4.  2011-2014 LRAM'!AJ141*AJ759</f>
        <v>0</v>
      </c>
      <c r="AK760" s="378">
        <f>'4.  2011-2014 LRAM'!AK141*AK759</f>
        <v>0</v>
      </c>
      <c r="AL760" s="378">
        <f>'4.  2011-2014 LRAM'!AL141*AL759</f>
        <v>0</v>
      </c>
      <c r="AM760" s="627">
        <f t="shared" ref="AM760:AM767" si="2224">SUM(Y760:AL760)</f>
        <v>0</v>
      </c>
      <c r="AN760" s="443"/>
    </row>
    <row r="761" spans="1:40">
      <c r="B761" s="324" t="s">
        <v>315</v>
      </c>
      <c r="C761" s="345"/>
      <c r="D761" s="309"/>
      <c r="E761" s="279"/>
      <c r="F761" s="279"/>
      <c r="G761" s="279"/>
      <c r="H761" s="279"/>
      <c r="I761" s="279"/>
      <c r="J761" s="279"/>
      <c r="K761" s="279"/>
      <c r="L761" s="279"/>
      <c r="M761" s="279"/>
      <c r="N761" s="279"/>
      <c r="O761" s="291"/>
      <c r="P761" s="279"/>
      <c r="Q761" s="279"/>
      <c r="R761" s="279"/>
      <c r="S761" s="309"/>
      <c r="T761" s="309"/>
      <c r="U761" s="309"/>
      <c r="V761" s="309"/>
      <c r="W761" s="279"/>
      <c r="X761" s="279"/>
      <c r="Y761" s="378">
        <f>'4.  2011-2014 LRAM'!Y270*Y759</f>
        <v>0</v>
      </c>
      <c r="Z761" s="378">
        <f>'4.  2011-2014 LRAM'!Z270*Z759</f>
        <v>0</v>
      </c>
      <c r="AA761" s="378">
        <f>'4.  2011-2014 LRAM'!AA270*AA759</f>
        <v>0</v>
      </c>
      <c r="AB761" s="378">
        <f>'4.  2011-2014 LRAM'!AB270*AB759</f>
        <v>0</v>
      </c>
      <c r="AC761" s="378">
        <f>'4.  2011-2014 LRAM'!AC270*AC759</f>
        <v>0</v>
      </c>
      <c r="AD761" s="378">
        <f>'4.  2011-2014 LRAM'!AD270*AD759</f>
        <v>0</v>
      </c>
      <c r="AE761" s="378">
        <f>'4.  2011-2014 LRAM'!AE270*AE759</f>
        <v>0</v>
      </c>
      <c r="AF761" s="378">
        <f>'4.  2011-2014 LRAM'!AF270*AF759</f>
        <v>0</v>
      </c>
      <c r="AG761" s="378">
        <f>'4.  2011-2014 LRAM'!AG270*AG759</f>
        <v>0</v>
      </c>
      <c r="AH761" s="378">
        <f>'4.  2011-2014 LRAM'!AH270*AH759</f>
        <v>0</v>
      </c>
      <c r="AI761" s="378">
        <f>'4.  2011-2014 LRAM'!AI270*AI759</f>
        <v>0</v>
      </c>
      <c r="AJ761" s="378">
        <f>'4.  2011-2014 LRAM'!AJ270*AJ759</f>
        <v>0</v>
      </c>
      <c r="AK761" s="378">
        <f>'4.  2011-2014 LRAM'!AK270*AK759</f>
        <v>0</v>
      </c>
      <c r="AL761" s="378">
        <f>'4.  2011-2014 LRAM'!AL270*AL759</f>
        <v>0</v>
      </c>
      <c r="AM761" s="627">
        <f t="shared" si="2224"/>
        <v>0</v>
      </c>
      <c r="AN761" s="443"/>
    </row>
    <row r="762" spans="1:40">
      <c r="B762" s="324" t="s">
        <v>316</v>
      </c>
      <c r="C762" s="345"/>
      <c r="D762" s="309"/>
      <c r="E762" s="279"/>
      <c r="F762" s="279"/>
      <c r="G762" s="279"/>
      <c r="H762" s="279"/>
      <c r="I762" s="279"/>
      <c r="J762" s="279"/>
      <c r="K762" s="279"/>
      <c r="L762" s="279"/>
      <c r="M762" s="279"/>
      <c r="N762" s="279"/>
      <c r="O762" s="291"/>
      <c r="P762" s="279"/>
      <c r="Q762" s="279"/>
      <c r="R762" s="279"/>
      <c r="S762" s="309"/>
      <c r="T762" s="309"/>
      <c r="U762" s="309"/>
      <c r="V762" s="309"/>
      <c r="W762" s="279"/>
      <c r="X762" s="279"/>
      <c r="Y762" s="378">
        <f>'4.  2011-2014 LRAM'!Y399*Y759</f>
        <v>7279.1374912576157</v>
      </c>
      <c r="Z762" s="378">
        <f>'4.  2011-2014 LRAM'!Z399*Z759</f>
        <v>7845.7695092714303</v>
      </c>
      <c r="AA762" s="378">
        <f>'4.  2011-2014 LRAM'!AA399*AA759</f>
        <v>38632.534928579444</v>
      </c>
      <c r="AB762" s="378">
        <f>'4.  2011-2014 LRAM'!AB399*AB759</f>
        <v>0</v>
      </c>
      <c r="AC762" s="378">
        <f>'4.  2011-2014 LRAM'!AC399*AC759</f>
        <v>0</v>
      </c>
      <c r="AD762" s="378">
        <f>'4.  2011-2014 LRAM'!AD399*AD759</f>
        <v>0</v>
      </c>
      <c r="AE762" s="378">
        <f>'4.  2011-2014 LRAM'!AE399*AE759</f>
        <v>0</v>
      </c>
      <c r="AF762" s="378">
        <f>'4.  2011-2014 LRAM'!AF399*AF759</f>
        <v>0</v>
      </c>
      <c r="AG762" s="378">
        <f>'4.  2011-2014 LRAM'!AG399*AG759</f>
        <v>0</v>
      </c>
      <c r="AH762" s="378">
        <f>'4.  2011-2014 LRAM'!AH399*AH759</f>
        <v>0</v>
      </c>
      <c r="AI762" s="378">
        <f>'4.  2011-2014 LRAM'!AI399*AI759</f>
        <v>0</v>
      </c>
      <c r="AJ762" s="378">
        <f>'4.  2011-2014 LRAM'!AJ399*AJ759</f>
        <v>0</v>
      </c>
      <c r="AK762" s="378">
        <f>'4.  2011-2014 LRAM'!AK399*AK759</f>
        <v>0</v>
      </c>
      <c r="AL762" s="378">
        <f>'4.  2011-2014 LRAM'!AL399*AL759</f>
        <v>0</v>
      </c>
      <c r="AM762" s="627">
        <f t="shared" si="2224"/>
        <v>53757.441929108492</v>
      </c>
      <c r="AN762" s="443"/>
    </row>
    <row r="763" spans="1:40">
      <c r="B763" s="324" t="s">
        <v>317</v>
      </c>
      <c r="C763" s="345"/>
      <c r="D763" s="309"/>
      <c r="E763" s="279"/>
      <c r="F763" s="279"/>
      <c r="G763" s="279"/>
      <c r="H763" s="279"/>
      <c r="I763" s="279"/>
      <c r="J763" s="279"/>
      <c r="K763" s="279"/>
      <c r="L763" s="279"/>
      <c r="M763" s="279"/>
      <c r="N763" s="279"/>
      <c r="O763" s="291"/>
      <c r="P763" s="279"/>
      <c r="Q763" s="279"/>
      <c r="R763" s="279"/>
      <c r="S763" s="309"/>
      <c r="T763" s="309"/>
      <c r="U763" s="309"/>
      <c r="V763" s="309"/>
      <c r="W763" s="279"/>
      <c r="X763" s="279"/>
      <c r="Y763" s="378">
        <f>'4.  2011-2014 LRAM'!Y529*Y759</f>
        <v>16748.706453527342</v>
      </c>
      <c r="Z763" s="378">
        <f>'4.  2011-2014 LRAM'!Z529*Z759</f>
        <v>13792.429430334698</v>
      </c>
      <c r="AA763" s="378">
        <f>'4.  2011-2014 LRAM'!AA529*AA759</f>
        <v>22083.385751929349</v>
      </c>
      <c r="AB763" s="378">
        <f>'4.  2011-2014 LRAM'!AB529*AB759</f>
        <v>0</v>
      </c>
      <c r="AC763" s="378">
        <f>'4.  2011-2014 LRAM'!AC529*AC759</f>
        <v>0</v>
      </c>
      <c r="AD763" s="378">
        <f>'4.  2011-2014 LRAM'!AD529*AD759</f>
        <v>0</v>
      </c>
      <c r="AE763" s="378">
        <f>'4.  2011-2014 LRAM'!AE529*AE759</f>
        <v>0</v>
      </c>
      <c r="AF763" s="378">
        <f>'4.  2011-2014 LRAM'!AF529*AF759</f>
        <v>0</v>
      </c>
      <c r="AG763" s="378">
        <f>'4.  2011-2014 LRAM'!AG529*AG759</f>
        <v>0</v>
      </c>
      <c r="AH763" s="378">
        <f>'4.  2011-2014 LRAM'!AH529*AH759</f>
        <v>0</v>
      </c>
      <c r="AI763" s="378">
        <f>'4.  2011-2014 LRAM'!AI529*AI759</f>
        <v>0</v>
      </c>
      <c r="AJ763" s="378">
        <f>'4.  2011-2014 LRAM'!AJ529*AJ759</f>
        <v>0</v>
      </c>
      <c r="AK763" s="378">
        <f>'4.  2011-2014 LRAM'!AK529*AK759</f>
        <v>0</v>
      </c>
      <c r="AL763" s="378">
        <f>'4.  2011-2014 LRAM'!AL529*AL759</f>
        <v>0</v>
      </c>
      <c r="AM763" s="627">
        <f t="shared" si="2224"/>
        <v>52624.521635791389</v>
      </c>
      <c r="AN763" s="443"/>
    </row>
    <row r="764" spans="1:40">
      <c r="B764" s="324" t="s">
        <v>318</v>
      </c>
      <c r="C764" s="345"/>
      <c r="D764" s="309"/>
      <c r="E764" s="279"/>
      <c r="F764" s="279"/>
      <c r="G764" s="279"/>
      <c r="H764" s="279"/>
      <c r="I764" s="279"/>
      <c r="J764" s="279"/>
      <c r="K764" s="279"/>
      <c r="L764" s="279"/>
      <c r="M764" s="279"/>
      <c r="N764" s="279"/>
      <c r="O764" s="291"/>
      <c r="P764" s="279"/>
      <c r="Q764" s="279"/>
      <c r="R764" s="279"/>
      <c r="S764" s="309"/>
      <c r="T764" s="309"/>
      <c r="U764" s="309"/>
      <c r="V764" s="309"/>
      <c r="W764" s="279"/>
      <c r="X764" s="279"/>
      <c r="Y764" s="378">
        <f t="shared" ref="Y764:AL764" si="2225">Y213*Y759</f>
        <v>20862.121279999999</v>
      </c>
      <c r="Z764" s="378">
        <f t="shared" si="2225"/>
        <v>54965.362679643054</v>
      </c>
      <c r="AA764" s="378">
        <f t="shared" si="2225"/>
        <v>44102.688400855775</v>
      </c>
      <c r="AB764" s="378">
        <f t="shared" si="2225"/>
        <v>0</v>
      </c>
      <c r="AC764" s="378">
        <f t="shared" si="2225"/>
        <v>0</v>
      </c>
      <c r="AD764" s="378">
        <f t="shared" si="2225"/>
        <v>0</v>
      </c>
      <c r="AE764" s="378">
        <f t="shared" si="2225"/>
        <v>0</v>
      </c>
      <c r="AF764" s="378">
        <f t="shared" si="2225"/>
        <v>0</v>
      </c>
      <c r="AG764" s="378">
        <f t="shared" si="2225"/>
        <v>0</v>
      </c>
      <c r="AH764" s="378">
        <f t="shared" si="2225"/>
        <v>0</v>
      </c>
      <c r="AI764" s="378">
        <f t="shared" si="2225"/>
        <v>0</v>
      </c>
      <c r="AJ764" s="378">
        <f t="shared" si="2225"/>
        <v>0</v>
      </c>
      <c r="AK764" s="378">
        <f t="shared" si="2225"/>
        <v>0</v>
      </c>
      <c r="AL764" s="378">
        <f t="shared" si="2225"/>
        <v>0</v>
      </c>
      <c r="AM764" s="627">
        <f t="shared" si="2224"/>
        <v>119930.17236049884</v>
      </c>
      <c r="AN764" s="443"/>
    </row>
    <row r="765" spans="1:40">
      <c r="B765" s="324" t="s">
        <v>319</v>
      </c>
      <c r="C765" s="345"/>
      <c r="D765" s="309"/>
      <c r="E765" s="279"/>
      <c r="F765" s="279"/>
      <c r="G765" s="279"/>
      <c r="H765" s="279"/>
      <c r="I765" s="279"/>
      <c r="J765" s="279"/>
      <c r="K765" s="279"/>
      <c r="L765" s="279"/>
      <c r="M765" s="279"/>
      <c r="N765" s="279"/>
      <c r="O765" s="291"/>
      <c r="P765" s="279"/>
      <c r="Q765" s="279"/>
      <c r="R765" s="279"/>
      <c r="S765" s="309"/>
      <c r="T765" s="309"/>
      <c r="U765" s="309"/>
      <c r="V765" s="309"/>
      <c r="W765" s="279"/>
      <c r="X765" s="279"/>
      <c r="Y765" s="378">
        <f t="shared" ref="Y765:AL765" si="2226">Y397*Y759</f>
        <v>43560.140939739671</v>
      </c>
      <c r="Z765" s="378">
        <f t="shared" si="2226"/>
        <v>29323.185306464384</v>
      </c>
      <c r="AA765" s="378">
        <f t="shared" si="2226"/>
        <v>69434.865228426046</v>
      </c>
      <c r="AB765" s="378">
        <f t="shared" si="2226"/>
        <v>0</v>
      </c>
      <c r="AC765" s="378">
        <f t="shared" si="2226"/>
        <v>0</v>
      </c>
      <c r="AD765" s="378">
        <f t="shared" si="2226"/>
        <v>0</v>
      </c>
      <c r="AE765" s="378">
        <f t="shared" si="2226"/>
        <v>0</v>
      </c>
      <c r="AF765" s="378">
        <f t="shared" si="2226"/>
        <v>0</v>
      </c>
      <c r="AG765" s="378">
        <f t="shared" si="2226"/>
        <v>0</v>
      </c>
      <c r="AH765" s="378">
        <f t="shared" si="2226"/>
        <v>0</v>
      </c>
      <c r="AI765" s="378">
        <f t="shared" si="2226"/>
        <v>0</v>
      </c>
      <c r="AJ765" s="378">
        <f t="shared" si="2226"/>
        <v>0</v>
      </c>
      <c r="AK765" s="378">
        <f t="shared" si="2226"/>
        <v>0</v>
      </c>
      <c r="AL765" s="378">
        <f t="shared" si="2226"/>
        <v>0</v>
      </c>
      <c r="AM765" s="627">
        <f t="shared" si="2224"/>
        <v>142318.19147463009</v>
      </c>
      <c r="AN765" s="443"/>
    </row>
    <row r="766" spans="1:40">
      <c r="B766" s="324" t="s">
        <v>320</v>
      </c>
      <c r="C766" s="345"/>
      <c r="D766" s="309"/>
      <c r="E766" s="279"/>
      <c r="F766" s="279"/>
      <c r="G766" s="279"/>
      <c r="H766" s="279"/>
      <c r="I766" s="279"/>
      <c r="J766" s="279"/>
      <c r="K766" s="279"/>
      <c r="L766" s="279"/>
      <c r="M766" s="279"/>
      <c r="N766" s="279"/>
      <c r="O766" s="291"/>
      <c r="P766" s="279"/>
      <c r="Q766" s="279"/>
      <c r="R766" s="279"/>
      <c r="S766" s="309"/>
      <c r="T766" s="309"/>
      <c r="U766" s="309"/>
      <c r="V766" s="309"/>
      <c r="W766" s="279"/>
      <c r="X766" s="279"/>
      <c r="Y766" s="378">
        <f t="shared" ref="Y766:AL766" si="2227">Y587*Y759</f>
        <v>91334.649140253983</v>
      </c>
      <c r="Z766" s="378">
        <f t="shared" si="2227"/>
        <v>27254.317549742409</v>
      </c>
      <c r="AA766" s="378">
        <f t="shared" si="2227"/>
        <v>49995.569248390806</v>
      </c>
      <c r="AB766" s="378">
        <f t="shared" si="2227"/>
        <v>0</v>
      </c>
      <c r="AC766" s="378">
        <f t="shared" si="2227"/>
        <v>17540.640205778724</v>
      </c>
      <c r="AD766" s="378">
        <f t="shared" si="2227"/>
        <v>0</v>
      </c>
      <c r="AE766" s="378">
        <f t="shared" si="2227"/>
        <v>0</v>
      </c>
      <c r="AF766" s="378">
        <f t="shared" si="2227"/>
        <v>0</v>
      </c>
      <c r="AG766" s="378">
        <f t="shared" si="2227"/>
        <v>0</v>
      </c>
      <c r="AH766" s="378">
        <f t="shared" si="2227"/>
        <v>0</v>
      </c>
      <c r="AI766" s="378">
        <f t="shared" si="2227"/>
        <v>0</v>
      </c>
      <c r="AJ766" s="378">
        <f t="shared" si="2227"/>
        <v>0</v>
      </c>
      <c r="AK766" s="378">
        <f t="shared" si="2227"/>
        <v>0</v>
      </c>
      <c r="AL766" s="378">
        <f t="shared" si="2227"/>
        <v>0</v>
      </c>
      <c r="AM766" s="627">
        <f t="shared" si="2224"/>
        <v>186125.17614416595</v>
      </c>
      <c r="AN766" s="443"/>
    </row>
    <row r="767" spans="1:40">
      <c r="B767" s="324" t="s">
        <v>321</v>
      </c>
      <c r="C767" s="345"/>
      <c r="D767" s="309"/>
      <c r="E767" s="279"/>
      <c r="F767" s="279"/>
      <c r="G767" s="279"/>
      <c r="H767" s="279"/>
      <c r="I767" s="279"/>
      <c r="J767" s="279"/>
      <c r="K767" s="279"/>
      <c r="L767" s="279"/>
      <c r="M767" s="279"/>
      <c r="N767" s="279"/>
      <c r="O767" s="291"/>
      <c r="P767" s="279"/>
      <c r="Q767" s="279"/>
      <c r="R767" s="279"/>
      <c r="S767" s="309"/>
      <c r="T767" s="309"/>
      <c r="U767" s="309"/>
      <c r="V767" s="309"/>
      <c r="W767" s="279"/>
      <c r="X767" s="279"/>
      <c r="Y767" s="378">
        <f>Y756*Y759</f>
        <v>20509.470789545438</v>
      </c>
      <c r="Z767" s="378">
        <f t="shared" ref="Z767:AL767" si="2228">Z756*Z759</f>
        <v>40863.822931697105</v>
      </c>
      <c r="AA767" s="378">
        <f t="shared" si="2228"/>
        <v>14626.784074312465</v>
      </c>
      <c r="AB767" s="378">
        <f t="shared" si="2228"/>
        <v>0</v>
      </c>
      <c r="AC767" s="378">
        <f t="shared" si="2228"/>
        <v>15349.769679525194</v>
      </c>
      <c r="AD767" s="378">
        <f t="shared" si="2228"/>
        <v>0</v>
      </c>
      <c r="AE767" s="378">
        <f t="shared" si="2228"/>
        <v>0</v>
      </c>
      <c r="AF767" s="378">
        <f t="shared" si="2228"/>
        <v>0</v>
      </c>
      <c r="AG767" s="378">
        <f t="shared" si="2228"/>
        <v>0</v>
      </c>
      <c r="AH767" s="378">
        <f t="shared" si="2228"/>
        <v>0</v>
      </c>
      <c r="AI767" s="378">
        <f t="shared" si="2228"/>
        <v>0</v>
      </c>
      <c r="AJ767" s="378">
        <f t="shared" si="2228"/>
        <v>0</v>
      </c>
      <c r="AK767" s="378">
        <f t="shared" si="2228"/>
        <v>0</v>
      </c>
      <c r="AL767" s="378">
        <f t="shared" si="2228"/>
        <v>0</v>
      </c>
      <c r="AM767" s="627">
        <f t="shared" si="2224"/>
        <v>91349.847475080212</v>
      </c>
      <c r="AN767" s="443"/>
    </row>
    <row r="768" spans="1:40" ht="15.75">
      <c r="B768" s="349" t="s">
        <v>322</v>
      </c>
      <c r="C768" s="345"/>
      <c r="D768" s="336"/>
      <c r="E768" s="334"/>
      <c r="F768" s="334"/>
      <c r="G768" s="334"/>
      <c r="H768" s="334"/>
      <c r="I768" s="334"/>
      <c r="J768" s="334"/>
      <c r="K768" s="334"/>
      <c r="L768" s="334"/>
      <c r="M768" s="334"/>
      <c r="N768" s="334"/>
      <c r="O768" s="300"/>
      <c r="P768" s="334"/>
      <c r="Q768" s="334"/>
      <c r="R768" s="334"/>
      <c r="S768" s="336"/>
      <c r="T768" s="336"/>
      <c r="U768" s="336"/>
      <c r="V768" s="336"/>
      <c r="W768" s="334"/>
      <c r="X768" s="334"/>
      <c r="Y768" s="346">
        <f>SUM(Y760:Y767)</f>
        <v>200294.22609432405</v>
      </c>
      <c r="Z768" s="346">
        <f>SUM(Z760:Z767)</f>
        <v>174044.88740715306</v>
      </c>
      <c r="AA768" s="346">
        <f t="shared" ref="AA768:AE768" si="2229">SUM(AA760:AA767)</f>
        <v>238875.82763249383</v>
      </c>
      <c r="AB768" s="346">
        <f t="shared" si="2229"/>
        <v>0</v>
      </c>
      <c r="AC768" s="346">
        <f t="shared" si="2229"/>
        <v>32890.409885303918</v>
      </c>
      <c r="AD768" s="346">
        <f t="shared" si="2229"/>
        <v>0</v>
      </c>
      <c r="AE768" s="346">
        <f t="shared" si="2229"/>
        <v>0</v>
      </c>
      <c r="AF768" s="346">
        <f t="shared" ref="AF768:AL768" si="2230">SUM(AF760:AF767)</f>
        <v>0</v>
      </c>
      <c r="AG768" s="346">
        <f t="shared" si="2230"/>
        <v>0</v>
      </c>
      <c r="AH768" s="346">
        <f t="shared" si="2230"/>
        <v>0</v>
      </c>
      <c r="AI768" s="346">
        <f t="shared" si="2230"/>
        <v>0</v>
      </c>
      <c r="AJ768" s="346">
        <f t="shared" si="2230"/>
        <v>0</v>
      </c>
      <c r="AK768" s="346">
        <f t="shared" si="2230"/>
        <v>0</v>
      </c>
      <c r="AL768" s="346">
        <f t="shared" si="2230"/>
        <v>0</v>
      </c>
      <c r="AM768" s="407">
        <f>SUM(AM760:AM767)</f>
        <v>646105.35101927491</v>
      </c>
      <c r="AN768" s="443"/>
    </row>
    <row r="769" spans="1:40" ht="15.75">
      <c r="B769" s="349" t="s">
        <v>323</v>
      </c>
      <c r="C769" s="345"/>
      <c r="D769" s="350"/>
      <c r="E769" s="334"/>
      <c r="F769" s="334"/>
      <c r="G769" s="334"/>
      <c r="H769" s="334"/>
      <c r="I769" s="334"/>
      <c r="J769" s="334"/>
      <c r="K769" s="334"/>
      <c r="L769" s="334"/>
      <c r="M769" s="334"/>
      <c r="N769" s="334"/>
      <c r="O769" s="300"/>
      <c r="P769" s="334"/>
      <c r="Q769" s="334"/>
      <c r="R769" s="334"/>
      <c r="S769" s="336"/>
      <c r="T769" s="336"/>
      <c r="U769" s="336"/>
      <c r="V769" s="336"/>
      <c r="W769" s="334"/>
      <c r="X769" s="334"/>
      <c r="Y769" s="347">
        <f>Y757*Y759</f>
        <v>35641.026400000002</v>
      </c>
      <c r="Z769" s="347">
        <f t="shared" ref="Z769:AE769" si="2231">Z757*Z759</f>
        <v>27967.170000000002</v>
      </c>
      <c r="AA769" s="347">
        <f t="shared" si="2231"/>
        <v>35982.203399999999</v>
      </c>
      <c r="AB769" s="347">
        <f t="shared" si="2231"/>
        <v>590.35339999999997</v>
      </c>
      <c r="AC769" s="347">
        <f t="shared" si="2231"/>
        <v>676.60900000000004</v>
      </c>
      <c r="AD769" s="347">
        <f t="shared" si="2231"/>
        <v>0</v>
      </c>
      <c r="AE769" s="347">
        <f t="shared" si="2231"/>
        <v>0</v>
      </c>
      <c r="AF769" s="347">
        <f t="shared" ref="AF769:AL769" si="2232">AF757*AF759</f>
        <v>0</v>
      </c>
      <c r="AG769" s="347">
        <f t="shared" si="2232"/>
        <v>0</v>
      </c>
      <c r="AH769" s="347">
        <f t="shared" si="2232"/>
        <v>0</v>
      </c>
      <c r="AI769" s="347">
        <f t="shared" si="2232"/>
        <v>0</v>
      </c>
      <c r="AJ769" s="347">
        <f t="shared" si="2232"/>
        <v>0</v>
      </c>
      <c r="AK769" s="347">
        <f t="shared" si="2232"/>
        <v>0</v>
      </c>
      <c r="AL769" s="347">
        <f t="shared" si="2232"/>
        <v>0</v>
      </c>
      <c r="AM769" s="407">
        <f>SUM(Y769:AL769)</f>
        <v>100857.3622</v>
      </c>
      <c r="AN769" s="443"/>
    </row>
    <row r="770" spans="1:40" ht="15.75">
      <c r="B770" s="349" t="s">
        <v>324</v>
      </c>
      <c r="C770" s="345"/>
      <c r="D770" s="350"/>
      <c r="E770" s="334"/>
      <c r="F770" s="334"/>
      <c r="G770" s="334"/>
      <c r="H770" s="334"/>
      <c r="I770" s="334"/>
      <c r="J770" s="334"/>
      <c r="K770" s="334"/>
      <c r="L770" s="334"/>
      <c r="M770" s="334"/>
      <c r="N770" s="334"/>
      <c r="O770" s="300"/>
      <c r="P770" s="334"/>
      <c r="Q770" s="334"/>
      <c r="R770" s="334"/>
      <c r="S770" s="350"/>
      <c r="T770" s="350"/>
      <c r="U770" s="350"/>
      <c r="V770" s="350"/>
      <c r="W770" s="334"/>
      <c r="X770" s="334"/>
      <c r="Y770" s="351"/>
      <c r="Z770" s="351"/>
      <c r="AA770" s="351"/>
      <c r="AB770" s="351"/>
      <c r="AC770" s="351"/>
      <c r="AD770" s="351"/>
      <c r="AE770" s="351"/>
      <c r="AF770" s="351"/>
      <c r="AG770" s="351"/>
      <c r="AH770" s="351"/>
      <c r="AI770" s="351"/>
      <c r="AJ770" s="351"/>
      <c r="AK770" s="351"/>
      <c r="AL770" s="351"/>
      <c r="AM770" s="407">
        <f>AM768-AM769</f>
        <v>545247.98881927493</v>
      </c>
      <c r="AN770" s="443"/>
    </row>
    <row r="771" spans="1:40">
      <c r="B771" s="324"/>
      <c r="C771" s="350"/>
      <c r="D771" s="350"/>
      <c r="E771" s="334"/>
      <c r="F771" s="334"/>
      <c r="G771" s="334"/>
      <c r="H771" s="334"/>
      <c r="I771" s="334"/>
      <c r="J771" s="334"/>
      <c r="K771" s="334"/>
      <c r="L771" s="334"/>
      <c r="M771" s="334"/>
      <c r="N771" s="334"/>
      <c r="O771" s="300"/>
      <c r="P771" s="334"/>
      <c r="Q771" s="334"/>
      <c r="R771" s="334"/>
      <c r="S771" s="350"/>
      <c r="T771" s="345"/>
      <c r="U771" s="350"/>
      <c r="V771" s="350"/>
      <c r="W771" s="334"/>
      <c r="X771" s="334"/>
      <c r="Y771" s="352"/>
      <c r="Z771" s="352"/>
      <c r="AA771" s="352"/>
      <c r="AB771" s="352"/>
      <c r="AC771" s="352"/>
      <c r="AD771" s="352"/>
      <c r="AE771" s="352"/>
      <c r="AF771" s="352"/>
      <c r="AG771" s="352"/>
      <c r="AH771" s="352"/>
      <c r="AI771" s="352"/>
      <c r="AJ771" s="352"/>
      <c r="AK771" s="352"/>
      <c r="AL771" s="352"/>
      <c r="AM771" s="348"/>
      <c r="AN771" s="443"/>
    </row>
    <row r="772" spans="1:40">
      <c r="B772" s="439" t="s">
        <v>325</v>
      </c>
      <c r="C772" s="304"/>
      <c r="D772" s="279"/>
      <c r="E772" s="279"/>
      <c r="F772" s="279"/>
      <c r="G772" s="279"/>
      <c r="H772" s="279"/>
      <c r="I772" s="279"/>
      <c r="J772" s="279"/>
      <c r="K772" s="279"/>
      <c r="L772" s="279"/>
      <c r="M772" s="279"/>
      <c r="N772" s="279"/>
      <c r="O772" s="357"/>
      <c r="P772" s="279"/>
      <c r="Q772" s="279"/>
      <c r="R772" s="279"/>
      <c r="S772" s="304"/>
      <c r="T772" s="309"/>
      <c r="U772" s="309"/>
      <c r="V772" s="279"/>
      <c r="W772" s="279"/>
      <c r="X772" s="309"/>
      <c r="Y772" s="291">
        <f>SUMPRODUCT(E598:E754,Y598:Y754)</f>
        <v>3651957.4981331141</v>
      </c>
      <c r="Z772" s="291">
        <f>SUMPRODUCT(E598:E754,Z598:Z754)</f>
        <v>2737802.016211825</v>
      </c>
      <c r="AA772" s="291">
        <f t="shared" ref="AA772:AL772" si="2233">IF(AA596="kw",SUMPRODUCT($N$598:$N$754,$P$598:$P$754,AA598:AA754),SUMPRODUCT($E$598:$E$754,AA598:AA754))</f>
        <v>4780.4553657779679</v>
      </c>
      <c r="AB772" s="291">
        <f t="shared" si="2233"/>
        <v>0</v>
      </c>
      <c r="AC772" s="340">
        <f>'8.  Streetlighting'!G62</f>
        <v>4804.3330250235604</v>
      </c>
      <c r="AD772" s="291">
        <f t="shared" si="2233"/>
        <v>0</v>
      </c>
      <c r="AE772" s="291">
        <f t="shared" si="2233"/>
        <v>0</v>
      </c>
      <c r="AF772" s="291">
        <f t="shared" si="2233"/>
        <v>0</v>
      </c>
      <c r="AG772" s="291">
        <f t="shared" si="2233"/>
        <v>0</v>
      </c>
      <c r="AH772" s="291">
        <f t="shared" si="2233"/>
        <v>0</v>
      </c>
      <c r="AI772" s="291">
        <f t="shared" si="2233"/>
        <v>0</v>
      </c>
      <c r="AJ772" s="291">
        <f t="shared" si="2233"/>
        <v>0</v>
      </c>
      <c r="AK772" s="291">
        <f t="shared" si="2233"/>
        <v>0</v>
      </c>
      <c r="AL772" s="291">
        <f t="shared" si="2233"/>
        <v>0</v>
      </c>
      <c r="AM772" s="337"/>
    </row>
    <row r="773" spans="1:40">
      <c r="B773" s="440" t="s">
        <v>326</v>
      </c>
      <c r="C773" s="364"/>
      <c r="D773" s="384"/>
      <c r="E773" s="384"/>
      <c r="F773" s="384"/>
      <c r="G773" s="384"/>
      <c r="H773" s="384"/>
      <c r="I773" s="384"/>
      <c r="J773" s="384"/>
      <c r="K773" s="384"/>
      <c r="L773" s="384"/>
      <c r="M773" s="384"/>
      <c r="N773" s="384"/>
      <c r="O773" s="383"/>
      <c r="P773" s="384"/>
      <c r="Q773" s="384"/>
      <c r="R773" s="384"/>
      <c r="S773" s="364"/>
      <c r="T773" s="385"/>
      <c r="U773" s="385"/>
      <c r="V773" s="384"/>
      <c r="W773" s="384"/>
      <c r="X773" s="385"/>
      <c r="Y773" s="326">
        <f>SUMPRODUCT(F598:F754,Y598:Y754)</f>
        <v>3641509.4981331141</v>
      </c>
      <c r="Z773" s="326">
        <f>SUMPRODUCT(F598:F754,Z598:Z754)</f>
        <v>2556759.5373024289</v>
      </c>
      <c r="AA773" s="326">
        <f t="shared" ref="AA773:AL773" si="2234">IF(AA596="kw",SUMPRODUCT($N$598:$N$754,$Q$598:$Q$754,AA598:AA754),SUMPRODUCT($F$598:$F$754,AA598:AA754))</f>
        <v>4709.7336315219518</v>
      </c>
      <c r="AB773" s="326">
        <f t="shared" si="2234"/>
        <v>0</v>
      </c>
      <c r="AC773" s="796">
        <f>'8.  Streetlighting'!G63</f>
        <v>4804.3330250235604</v>
      </c>
      <c r="AD773" s="326">
        <f t="shared" si="2234"/>
        <v>0</v>
      </c>
      <c r="AE773" s="326">
        <f t="shared" si="2234"/>
        <v>0</v>
      </c>
      <c r="AF773" s="326">
        <f t="shared" si="2234"/>
        <v>0</v>
      </c>
      <c r="AG773" s="326">
        <f t="shared" si="2234"/>
        <v>0</v>
      </c>
      <c r="AH773" s="326">
        <f t="shared" si="2234"/>
        <v>0</v>
      </c>
      <c r="AI773" s="326">
        <f t="shared" si="2234"/>
        <v>0</v>
      </c>
      <c r="AJ773" s="326">
        <f t="shared" si="2234"/>
        <v>0</v>
      </c>
      <c r="AK773" s="326">
        <f t="shared" si="2234"/>
        <v>0</v>
      </c>
      <c r="AL773" s="326">
        <f t="shared" si="2234"/>
        <v>0</v>
      </c>
      <c r="AM773" s="386"/>
    </row>
    <row r="774" spans="1:40" ht="20.25" customHeight="1">
      <c r="B774" s="368" t="s">
        <v>585</v>
      </c>
      <c r="C774" s="387"/>
      <c r="D774" s="388"/>
      <c r="E774" s="388"/>
      <c r="F774" s="388"/>
      <c r="G774" s="388"/>
      <c r="H774" s="388"/>
      <c r="I774" s="388"/>
      <c r="J774" s="388"/>
      <c r="K774" s="388"/>
      <c r="L774" s="388"/>
      <c r="M774" s="388"/>
      <c r="N774" s="388"/>
      <c r="O774" s="388"/>
      <c r="P774" s="388"/>
      <c r="Q774" s="388"/>
      <c r="R774" s="388"/>
      <c r="S774" s="371"/>
      <c r="T774" s="372"/>
      <c r="U774" s="388"/>
      <c r="V774" s="388"/>
      <c r="W774" s="388"/>
      <c r="X774" s="388"/>
      <c r="Y774" s="409"/>
      <c r="Z774" s="409"/>
      <c r="AA774" s="409"/>
      <c r="AB774" s="409"/>
      <c r="AC774" s="409"/>
      <c r="AD774" s="409"/>
      <c r="AE774" s="409"/>
      <c r="AF774" s="409"/>
      <c r="AG774" s="409"/>
      <c r="AH774" s="409"/>
      <c r="AI774" s="409"/>
      <c r="AJ774" s="409"/>
      <c r="AK774" s="409"/>
      <c r="AL774" s="409"/>
      <c r="AM774" s="389"/>
    </row>
    <row r="776" spans="1:40" hidden="1"/>
    <row r="777" spans="1:40" ht="15.75" hidden="1">
      <c r="B777" s="280" t="s">
        <v>327</v>
      </c>
      <c r="C777" s="281"/>
      <c r="D777" s="588" t="s">
        <v>526</v>
      </c>
      <c r="E777" s="253"/>
      <c r="F777" s="588"/>
      <c r="G777" s="253"/>
      <c r="H777" s="253"/>
      <c r="I777" s="253"/>
      <c r="J777" s="253"/>
      <c r="K777" s="253"/>
      <c r="L777" s="253"/>
      <c r="M777" s="253"/>
      <c r="N777" s="253"/>
      <c r="O777" s="281"/>
      <c r="P777" s="253"/>
      <c r="Q777" s="253"/>
      <c r="R777" s="253"/>
      <c r="S777" s="253"/>
      <c r="T777" s="253"/>
      <c r="U777" s="253"/>
      <c r="V777" s="253"/>
      <c r="W777" s="253"/>
      <c r="X777" s="253"/>
      <c r="Y777" s="270"/>
      <c r="Z777" s="267"/>
      <c r="AA777" s="267"/>
      <c r="AB777" s="267"/>
      <c r="AC777" s="267"/>
      <c r="AD777" s="267"/>
      <c r="AE777" s="267"/>
      <c r="AF777" s="267"/>
      <c r="AG777" s="267"/>
      <c r="AH777" s="267"/>
      <c r="AI777" s="267"/>
      <c r="AJ777" s="267"/>
      <c r="AK777" s="267"/>
      <c r="AL777" s="267"/>
    </row>
    <row r="778" spans="1:40" ht="33" hidden="1" customHeight="1">
      <c r="B778" s="854" t="s">
        <v>211</v>
      </c>
      <c r="C778" s="856" t="s">
        <v>33</v>
      </c>
      <c r="D778" s="284" t="s">
        <v>422</v>
      </c>
      <c r="E778" s="858" t="s">
        <v>209</v>
      </c>
      <c r="F778" s="859"/>
      <c r="G778" s="859"/>
      <c r="H778" s="859"/>
      <c r="I778" s="859"/>
      <c r="J778" s="859"/>
      <c r="K778" s="859"/>
      <c r="L778" s="859"/>
      <c r="M778" s="860"/>
      <c r="N778" s="864" t="s">
        <v>213</v>
      </c>
      <c r="O778" s="284" t="s">
        <v>423</v>
      </c>
      <c r="P778" s="858" t="s">
        <v>212</v>
      </c>
      <c r="Q778" s="859"/>
      <c r="R778" s="859"/>
      <c r="S778" s="859"/>
      <c r="T778" s="859"/>
      <c r="U778" s="859"/>
      <c r="V778" s="859"/>
      <c r="W778" s="859"/>
      <c r="X778" s="860"/>
      <c r="Y778" s="861" t="s">
        <v>243</v>
      </c>
      <c r="Z778" s="862"/>
      <c r="AA778" s="862"/>
      <c r="AB778" s="862"/>
      <c r="AC778" s="862"/>
      <c r="AD778" s="862"/>
      <c r="AE778" s="862"/>
      <c r="AF778" s="862"/>
      <c r="AG778" s="862"/>
      <c r="AH778" s="862"/>
      <c r="AI778" s="862"/>
      <c r="AJ778" s="862"/>
      <c r="AK778" s="862"/>
      <c r="AL778" s="862"/>
      <c r="AM778" s="863"/>
    </row>
    <row r="779" spans="1:40" ht="65.25" hidden="1" customHeight="1">
      <c r="B779" s="855"/>
      <c r="C779" s="857"/>
      <c r="D779" s="285">
        <v>2019</v>
      </c>
      <c r="E779" s="285">
        <v>2020</v>
      </c>
      <c r="F779" s="285">
        <v>2021</v>
      </c>
      <c r="G779" s="285">
        <v>2022</v>
      </c>
      <c r="H779" s="285">
        <v>2023</v>
      </c>
      <c r="I779" s="285">
        <v>2024</v>
      </c>
      <c r="J779" s="285">
        <v>2025</v>
      </c>
      <c r="K779" s="285">
        <v>2026</v>
      </c>
      <c r="L779" s="285">
        <v>2027</v>
      </c>
      <c r="M779" s="285">
        <v>2028</v>
      </c>
      <c r="N779" s="865"/>
      <c r="O779" s="285">
        <v>2019</v>
      </c>
      <c r="P779" s="285">
        <v>2020</v>
      </c>
      <c r="Q779" s="285">
        <v>2021</v>
      </c>
      <c r="R779" s="285">
        <v>2022</v>
      </c>
      <c r="S779" s="285">
        <v>2023</v>
      </c>
      <c r="T779" s="285">
        <v>2024</v>
      </c>
      <c r="U779" s="285">
        <v>2025</v>
      </c>
      <c r="V779" s="285">
        <v>2026</v>
      </c>
      <c r="W779" s="285">
        <v>2027</v>
      </c>
      <c r="X779" s="285">
        <v>2028</v>
      </c>
      <c r="Y779" s="285" t="str">
        <f>'1.  LRAMVA Summary'!D52</f>
        <v>Residential</v>
      </c>
      <c r="Z779" s="285" t="str">
        <f>'1.  LRAMVA Summary'!E52</f>
        <v>GS&lt;50 kW</v>
      </c>
      <c r="AA779" s="285" t="str">
        <f>'1.  LRAMVA Summary'!F52</f>
        <v>GS&gt;50 kW</v>
      </c>
      <c r="AB779" s="285" t="str">
        <f>'1.  LRAMVA Summary'!G52</f>
        <v>Unmetered Scattered Load</v>
      </c>
      <c r="AC779" s="285" t="str">
        <f>'1.  LRAMVA Summary'!H52</f>
        <v>Streetlighting</v>
      </c>
      <c r="AD779" s="285" t="str">
        <f>'1.  LRAMVA Summary'!I52</f>
        <v/>
      </c>
      <c r="AE779" s="285" t="str">
        <f>'1.  LRAMVA Summary'!J52</f>
        <v/>
      </c>
      <c r="AF779" s="285" t="str">
        <f>'1.  LRAMVA Summary'!K52</f>
        <v/>
      </c>
      <c r="AG779" s="285" t="str">
        <f>'1.  LRAMVA Summary'!L52</f>
        <v/>
      </c>
      <c r="AH779" s="285" t="str">
        <f>'1.  LRAMVA Summary'!M52</f>
        <v/>
      </c>
      <c r="AI779" s="285" t="str">
        <f>'1.  LRAMVA Summary'!N52</f>
        <v/>
      </c>
      <c r="AJ779" s="285" t="str">
        <f>'1.  LRAMVA Summary'!O52</f>
        <v/>
      </c>
      <c r="AK779" s="285" t="str">
        <f>'1.  LRAMVA Summary'!P52</f>
        <v/>
      </c>
      <c r="AL779" s="285" t="str">
        <f>'1.  LRAMVA Summary'!Q52</f>
        <v/>
      </c>
      <c r="AM779" s="287" t="str">
        <f>'1.  LRAMVA Summary'!R52</f>
        <v>Total</v>
      </c>
    </row>
    <row r="780" spans="1:40" ht="15.75" hidden="1" customHeight="1">
      <c r="A780" s="530"/>
      <c r="B780" s="516" t="s">
        <v>504</v>
      </c>
      <c r="C780" s="289"/>
      <c r="D780" s="289"/>
      <c r="E780" s="289"/>
      <c r="F780" s="289"/>
      <c r="G780" s="289"/>
      <c r="H780" s="289"/>
      <c r="I780" s="289"/>
      <c r="J780" s="289"/>
      <c r="K780" s="289"/>
      <c r="L780" s="289"/>
      <c r="M780" s="289"/>
      <c r="N780" s="290"/>
      <c r="O780" s="289"/>
      <c r="P780" s="289"/>
      <c r="Q780" s="289"/>
      <c r="R780" s="289"/>
      <c r="S780" s="289"/>
      <c r="T780" s="289"/>
      <c r="U780" s="289"/>
      <c r="V780" s="289"/>
      <c r="W780" s="289"/>
      <c r="X780" s="289"/>
      <c r="Y780" s="291" t="str">
        <f>'1.  LRAMVA Summary'!D53</f>
        <v>kWh</v>
      </c>
      <c r="Z780" s="291" t="str">
        <f>'1.  LRAMVA Summary'!E53</f>
        <v>kWh</v>
      </c>
      <c r="AA780" s="291" t="str">
        <f>'1.  LRAMVA Summary'!F53</f>
        <v>kW</v>
      </c>
      <c r="AB780" s="291" t="str">
        <f>'1.  LRAMVA Summary'!G53</f>
        <v>kWh</v>
      </c>
      <c r="AC780" s="291" t="str">
        <f>'1.  LRAMVA Summary'!H53</f>
        <v>kW</v>
      </c>
      <c r="AD780" s="291">
        <f>'1.  LRAMVA Summary'!I53</f>
        <v>0</v>
      </c>
      <c r="AE780" s="291">
        <f>'1.  LRAMVA Summary'!J53</f>
        <v>0</v>
      </c>
      <c r="AF780" s="291">
        <f>'1.  LRAMVA Summary'!K53</f>
        <v>0</v>
      </c>
      <c r="AG780" s="291">
        <f>'1.  LRAMVA Summary'!L53</f>
        <v>0</v>
      </c>
      <c r="AH780" s="291">
        <f>'1.  LRAMVA Summary'!M53</f>
        <v>0</v>
      </c>
      <c r="AI780" s="291">
        <f>'1.  LRAMVA Summary'!N53</f>
        <v>0</v>
      </c>
      <c r="AJ780" s="291">
        <f>'1.  LRAMVA Summary'!O53</f>
        <v>0</v>
      </c>
      <c r="AK780" s="291">
        <f>'1.  LRAMVA Summary'!P53</f>
        <v>0</v>
      </c>
      <c r="AL780" s="291">
        <f>'1.  LRAMVA Summary'!Q53</f>
        <v>0</v>
      </c>
      <c r="AM780" s="292"/>
    </row>
    <row r="781" spans="1:40" ht="15.75" hidden="1" outlineLevel="1">
      <c r="A781" s="530"/>
      <c r="B781" s="502" t="s">
        <v>497</v>
      </c>
      <c r="C781" s="289"/>
      <c r="D781" s="289"/>
      <c r="E781" s="289"/>
      <c r="F781" s="289"/>
      <c r="G781" s="289"/>
      <c r="H781" s="289"/>
      <c r="I781" s="289"/>
      <c r="J781" s="289"/>
      <c r="K781" s="289"/>
      <c r="L781" s="289"/>
      <c r="M781" s="289"/>
      <c r="N781" s="290"/>
      <c r="O781" s="289"/>
      <c r="P781" s="289"/>
      <c r="Q781" s="289"/>
      <c r="R781" s="289"/>
      <c r="S781" s="289"/>
      <c r="T781" s="289"/>
      <c r="U781" s="289"/>
      <c r="V781" s="289"/>
      <c r="W781" s="289"/>
      <c r="X781" s="289"/>
      <c r="Y781" s="291"/>
      <c r="Z781" s="291"/>
      <c r="AA781" s="291"/>
      <c r="AB781" s="291"/>
      <c r="AC781" s="291"/>
      <c r="AD781" s="291"/>
      <c r="AE781" s="291"/>
      <c r="AF781" s="291"/>
      <c r="AG781" s="291"/>
      <c r="AH781" s="291"/>
      <c r="AI781" s="291"/>
      <c r="AJ781" s="291"/>
      <c r="AK781" s="291"/>
      <c r="AL781" s="291"/>
      <c r="AM781" s="292"/>
    </row>
    <row r="782" spans="1:40" hidden="1" outlineLevel="1">
      <c r="A782" s="530">
        <v>1</v>
      </c>
      <c r="B782" s="428" t="s">
        <v>95</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0"/>
      <c r="AF782" s="410"/>
      <c r="AG782" s="410"/>
      <c r="AH782" s="410"/>
      <c r="AI782" s="410"/>
      <c r="AJ782" s="410"/>
      <c r="AK782" s="410"/>
      <c r="AL782" s="410"/>
      <c r="AM782" s="296">
        <f>SUM(Y782:AL782)</f>
        <v>0</v>
      </c>
    </row>
    <row r="783" spans="1:40" hidden="1" outlineLevel="1">
      <c r="A783" s="530"/>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235">Z782</f>
        <v>0</v>
      </c>
      <c r="AA783" s="411">
        <f t="shared" ref="AA783" si="2236">AA782</f>
        <v>0</v>
      </c>
      <c r="AB783" s="411">
        <f t="shared" ref="AB783" si="2237">AB782</f>
        <v>0</v>
      </c>
      <c r="AC783" s="411">
        <f t="shared" ref="AC783" si="2238">AC782</f>
        <v>0</v>
      </c>
      <c r="AD783" s="411">
        <f t="shared" ref="AD783" si="2239">AD782</f>
        <v>0</v>
      </c>
      <c r="AE783" s="411">
        <f t="shared" ref="AE783" si="2240">AE782</f>
        <v>0</v>
      </c>
      <c r="AF783" s="411">
        <f t="shared" ref="AF783" si="2241">AF782</f>
        <v>0</v>
      </c>
      <c r="AG783" s="411">
        <f t="shared" ref="AG783" si="2242">AG782</f>
        <v>0</v>
      </c>
      <c r="AH783" s="411">
        <f t="shared" ref="AH783" si="2243">AH782</f>
        <v>0</v>
      </c>
      <c r="AI783" s="411">
        <f t="shared" ref="AI783" si="2244">AI782</f>
        <v>0</v>
      </c>
      <c r="AJ783" s="411">
        <f t="shared" ref="AJ783" si="2245">AJ782</f>
        <v>0</v>
      </c>
      <c r="AK783" s="411">
        <f t="shared" ref="AK783" si="2246">AK782</f>
        <v>0</v>
      </c>
      <c r="AL783" s="411">
        <f t="shared" ref="AL783" si="2247">AL782</f>
        <v>0</v>
      </c>
      <c r="AM783" s="297"/>
    </row>
    <row r="784" spans="1:40" ht="15.75" hidden="1" outlineLevel="1">
      <c r="A784" s="530"/>
      <c r="B784" s="298"/>
      <c r="C784" s="299"/>
      <c r="D784" s="299"/>
      <c r="E784" s="299"/>
      <c r="F784" s="299"/>
      <c r="G784" s="299"/>
      <c r="H784" s="299"/>
      <c r="I784" s="299"/>
      <c r="J784" s="299"/>
      <c r="K784" s="299"/>
      <c r="L784" s="299"/>
      <c r="M784" s="299"/>
      <c r="N784" s="300"/>
      <c r="O784" s="299"/>
      <c r="P784" s="299"/>
      <c r="Q784" s="299"/>
      <c r="R784" s="299"/>
      <c r="S784" s="299"/>
      <c r="T784" s="299"/>
      <c r="U784" s="299"/>
      <c r="V784" s="299"/>
      <c r="W784" s="299"/>
      <c r="X784" s="299"/>
      <c r="Y784" s="412"/>
      <c r="Z784" s="413"/>
      <c r="AA784" s="413"/>
      <c r="AB784" s="413"/>
      <c r="AC784" s="413"/>
      <c r="AD784" s="413"/>
      <c r="AE784" s="413"/>
      <c r="AF784" s="413"/>
      <c r="AG784" s="413"/>
      <c r="AH784" s="413"/>
      <c r="AI784" s="413"/>
      <c r="AJ784" s="413"/>
      <c r="AK784" s="413"/>
      <c r="AL784" s="413"/>
      <c r="AM784" s="302"/>
    </row>
    <row r="785" spans="1:39" hidden="1" outlineLevel="1">
      <c r="A785" s="530">
        <v>2</v>
      </c>
      <c r="B785" s="428" t="s">
        <v>96</v>
      </c>
      <c r="C785" s="291" t="s">
        <v>25</v>
      </c>
      <c r="D785" s="295"/>
      <c r="E785" s="295"/>
      <c r="F785" s="295"/>
      <c r="G785" s="295"/>
      <c r="H785" s="295"/>
      <c r="I785" s="295"/>
      <c r="J785" s="295"/>
      <c r="K785" s="295"/>
      <c r="L785" s="295"/>
      <c r="M785" s="295"/>
      <c r="N785" s="291"/>
      <c r="O785" s="295"/>
      <c r="P785" s="295"/>
      <c r="Q785" s="295"/>
      <c r="R785" s="295"/>
      <c r="S785" s="295"/>
      <c r="T785" s="295"/>
      <c r="U785" s="295"/>
      <c r="V785" s="295"/>
      <c r="W785" s="295"/>
      <c r="X785" s="295"/>
      <c r="Y785" s="410"/>
      <c r="Z785" s="410"/>
      <c r="AA785" s="410"/>
      <c r="AB785" s="410"/>
      <c r="AC785" s="410"/>
      <c r="AD785" s="410"/>
      <c r="AE785" s="410"/>
      <c r="AF785" s="410"/>
      <c r="AG785" s="410"/>
      <c r="AH785" s="410"/>
      <c r="AI785" s="410"/>
      <c r="AJ785" s="410"/>
      <c r="AK785" s="410"/>
      <c r="AL785" s="410"/>
      <c r="AM785" s="296">
        <f>SUM(Y785:AL785)</f>
        <v>0</v>
      </c>
    </row>
    <row r="786" spans="1:39" hidden="1" outlineLevel="1">
      <c r="A786" s="530"/>
      <c r="B786" s="294" t="s">
        <v>342</v>
      </c>
      <c r="C786" s="291" t="s">
        <v>163</v>
      </c>
      <c r="D786" s="295"/>
      <c r="E786" s="295"/>
      <c r="F786" s="295"/>
      <c r="G786" s="295"/>
      <c r="H786" s="295"/>
      <c r="I786" s="295"/>
      <c r="J786" s="295"/>
      <c r="K786" s="295"/>
      <c r="L786" s="295"/>
      <c r="M786" s="295"/>
      <c r="N786" s="468"/>
      <c r="O786" s="295"/>
      <c r="P786" s="295"/>
      <c r="Q786" s="295"/>
      <c r="R786" s="295"/>
      <c r="S786" s="295"/>
      <c r="T786" s="295"/>
      <c r="U786" s="295"/>
      <c r="V786" s="295"/>
      <c r="W786" s="295"/>
      <c r="X786" s="295"/>
      <c r="Y786" s="411">
        <f>Y785</f>
        <v>0</v>
      </c>
      <c r="Z786" s="411">
        <f t="shared" ref="Z786" si="2248">Z785</f>
        <v>0</v>
      </c>
      <c r="AA786" s="411">
        <f t="shared" ref="AA786" si="2249">AA785</f>
        <v>0</v>
      </c>
      <c r="AB786" s="411">
        <f t="shared" ref="AB786" si="2250">AB785</f>
        <v>0</v>
      </c>
      <c r="AC786" s="411">
        <f t="shared" ref="AC786" si="2251">AC785</f>
        <v>0</v>
      </c>
      <c r="AD786" s="411">
        <f t="shared" ref="AD786" si="2252">AD785</f>
        <v>0</v>
      </c>
      <c r="AE786" s="411">
        <f t="shared" ref="AE786" si="2253">AE785</f>
        <v>0</v>
      </c>
      <c r="AF786" s="411">
        <f t="shared" ref="AF786" si="2254">AF785</f>
        <v>0</v>
      </c>
      <c r="AG786" s="411">
        <f t="shared" ref="AG786" si="2255">AG785</f>
        <v>0</v>
      </c>
      <c r="AH786" s="411">
        <f t="shared" ref="AH786" si="2256">AH785</f>
        <v>0</v>
      </c>
      <c r="AI786" s="411">
        <f t="shared" ref="AI786" si="2257">AI785</f>
        <v>0</v>
      </c>
      <c r="AJ786" s="411">
        <f t="shared" ref="AJ786" si="2258">AJ785</f>
        <v>0</v>
      </c>
      <c r="AK786" s="411">
        <f t="shared" ref="AK786" si="2259">AK785</f>
        <v>0</v>
      </c>
      <c r="AL786" s="411">
        <f t="shared" ref="AL786" si="2260">AL785</f>
        <v>0</v>
      </c>
      <c r="AM786" s="297"/>
    </row>
    <row r="787" spans="1:39" ht="15.75" hidden="1" outlineLevel="1">
      <c r="A787" s="530"/>
      <c r="B787" s="298"/>
      <c r="C787" s="299"/>
      <c r="D787" s="304"/>
      <c r="E787" s="304"/>
      <c r="F787" s="304"/>
      <c r="G787" s="304"/>
      <c r="H787" s="304"/>
      <c r="I787" s="304"/>
      <c r="J787" s="304"/>
      <c r="K787" s="304"/>
      <c r="L787" s="304"/>
      <c r="M787" s="304"/>
      <c r="N787" s="300"/>
      <c r="O787" s="304"/>
      <c r="P787" s="304"/>
      <c r="Q787" s="304"/>
      <c r="R787" s="304"/>
      <c r="S787" s="304"/>
      <c r="T787" s="304"/>
      <c r="U787" s="304"/>
      <c r="V787" s="304"/>
      <c r="W787" s="304"/>
      <c r="X787" s="304"/>
      <c r="Y787" s="412"/>
      <c r="Z787" s="413"/>
      <c r="AA787" s="413"/>
      <c r="AB787" s="413"/>
      <c r="AC787" s="413"/>
      <c r="AD787" s="413"/>
      <c r="AE787" s="413"/>
      <c r="AF787" s="413"/>
      <c r="AG787" s="413"/>
      <c r="AH787" s="413"/>
      <c r="AI787" s="413"/>
      <c r="AJ787" s="413"/>
      <c r="AK787" s="413"/>
      <c r="AL787" s="413"/>
      <c r="AM787" s="302"/>
    </row>
    <row r="788" spans="1:39" hidden="1" outlineLevel="1">
      <c r="A788" s="530">
        <v>3</v>
      </c>
      <c r="B788" s="428" t="s">
        <v>97</v>
      </c>
      <c r="C788" s="291" t="s">
        <v>25</v>
      </c>
      <c r="D788" s="295"/>
      <c r="E788" s="295"/>
      <c r="F788" s="295"/>
      <c r="G788" s="295"/>
      <c r="H788" s="295"/>
      <c r="I788" s="295"/>
      <c r="J788" s="295"/>
      <c r="K788" s="295"/>
      <c r="L788" s="295"/>
      <c r="M788" s="295"/>
      <c r="N788" s="291"/>
      <c r="O788" s="295"/>
      <c r="P788" s="295"/>
      <c r="Q788" s="295"/>
      <c r="R788" s="295"/>
      <c r="S788" s="295"/>
      <c r="T788" s="295"/>
      <c r="U788" s="295"/>
      <c r="V788" s="295"/>
      <c r="W788" s="295"/>
      <c r="X788" s="295"/>
      <c r="Y788" s="410"/>
      <c r="Z788" s="410"/>
      <c r="AA788" s="410"/>
      <c r="AB788" s="410"/>
      <c r="AC788" s="410"/>
      <c r="AD788" s="410"/>
      <c r="AE788" s="410"/>
      <c r="AF788" s="410"/>
      <c r="AG788" s="410"/>
      <c r="AH788" s="410"/>
      <c r="AI788" s="410"/>
      <c r="AJ788" s="410"/>
      <c r="AK788" s="410"/>
      <c r="AL788" s="410"/>
      <c r="AM788" s="296">
        <f>SUM(Y788:AL788)</f>
        <v>0</v>
      </c>
    </row>
    <row r="789" spans="1:39" hidden="1" outlineLevel="1">
      <c r="A789" s="530"/>
      <c r="B789" s="294" t="s">
        <v>342</v>
      </c>
      <c r="C789" s="291" t="s">
        <v>163</v>
      </c>
      <c r="D789" s="295"/>
      <c r="E789" s="295"/>
      <c r="F789" s="295"/>
      <c r="G789" s="295"/>
      <c r="H789" s="295"/>
      <c r="I789" s="295"/>
      <c r="J789" s="295"/>
      <c r="K789" s="295"/>
      <c r="L789" s="295"/>
      <c r="M789" s="295"/>
      <c r="N789" s="468"/>
      <c r="O789" s="295"/>
      <c r="P789" s="295"/>
      <c r="Q789" s="295"/>
      <c r="R789" s="295"/>
      <c r="S789" s="295"/>
      <c r="T789" s="295"/>
      <c r="U789" s="295"/>
      <c r="V789" s="295"/>
      <c r="W789" s="295"/>
      <c r="X789" s="295"/>
      <c r="Y789" s="411">
        <f>Y788</f>
        <v>0</v>
      </c>
      <c r="Z789" s="411">
        <f t="shared" ref="Z789" si="2261">Z788</f>
        <v>0</v>
      </c>
      <c r="AA789" s="411">
        <f t="shared" ref="AA789" si="2262">AA788</f>
        <v>0</v>
      </c>
      <c r="AB789" s="411">
        <f t="shared" ref="AB789" si="2263">AB788</f>
        <v>0</v>
      </c>
      <c r="AC789" s="411">
        <f t="shared" ref="AC789" si="2264">AC788</f>
        <v>0</v>
      </c>
      <c r="AD789" s="411">
        <f t="shared" ref="AD789" si="2265">AD788</f>
        <v>0</v>
      </c>
      <c r="AE789" s="411">
        <f t="shared" ref="AE789" si="2266">AE788</f>
        <v>0</v>
      </c>
      <c r="AF789" s="411">
        <f t="shared" ref="AF789" si="2267">AF788</f>
        <v>0</v>
      </c>
      <c r="AG789" s="411">
        <f t="shared" ref="AG789" si="2268">AG788</f>
        <v>0</v>
      </c>
      <c r="AH789" s="411">
        <f t="shared" ref="AH789" si="2269">AH788</f>
        <v>0</v>
      </c>
      <c r="AI789" s="411">
        <f t="shared" ref="AI789" si="2270">AI788</f>
        <v>0</v>
      </c>
      <c r="AJ789" s="411">
        <f t="shared" ref="AJ789" si="2271">AJ788</f>
        <v>0</v>
      </c>
      <c r="AK789" s="411">
        <f t="shared" ref="AK789" si="2272">AK788</f>
        <v>0</v>
      </c>
      <c r="AL789" s="411">
        <f t="shared" ref="AL789" si="2273">AL788</f>
        <v>0</v>
      </c>
      <c r="AM789" s="297"/>
    </row>
    <row r="790" spans="1:39" hidden="1" outlineLevel="1">
      <c r="A790" s="530"/>
      <c r="B790" s="294"/>
      <c r="C790" s="305"/>
      <c r="D790" s="291"/>
      <c r="E790" s="291"/>
      <c r="F790" s="291"/>
      <c r="G790" s="291"/>
      <c r="H790" s="291"/>
      <c r="I790" s="291"/>
      <c r="J790" s="291"/>
      <c r="K790" s="291"/>
      <c r="L790" s="291"/>
      <c r="M790" s="291"/>
      <c r="N790" s="291"/>
      <c r="O790" s="291"/>
      <c r="P790" s="291"/>
      <c r="Q790" s="291"/>
      <c r="R790" s="291"/>
      <c r="S790" s="291"/>
      <c r="T790" s="291"/>
      <c r="U790" s="291"/>
      <c r="V790" s="291"/>
      <c r="W790" s="291"/>
      <c r="X790" s="291"/>
      <c r="Y790" s="412"/>
      <c r="Z790" s="412"/>
      <c r="AA790" s="412"/>
      <c r="AB790" s="412"/>
      <c r="AC790" s="412"/>
      <c r="AD790" s="412"/>
      <c r="AE790" s="412"/>
      <c r="AF790" s="412"/>
      <c r="AG790" s="412"/>
      <c r="AH790" s="412"/>
      <c r="AI790" s="412"/>
      <c r="AJ790" s="412"/>
      <c r="AK790" s="412"/>
      <c r="AL790" s="412"/>
      <c r="AM790" s="306"/>
    </row>
    <row r="791" spans="1:39" hidden="1" outlineLevel="1">
      <c r="A791" s="530">
        <v>4</v>
      </c>
      <c r="B791" s="518" t="s">
        <v>674</v>
      </c>
      <c r="C791" s="291" t="s">
        <v>25</v>
      </c>
      <c r="D791" s="295"/>
      <c r="E791" s="295"/>
      <c r="F791" s="295"/>
      <c r="G791" s="295"/>
      <c r="H791" s="295"/>
      <c r="I791" s="295"/>
      <c r="J791" s="295"/>
      <c r="K791" s="295"/>
      <c r="L791" s="295"/>
      <c r="M791" s="295"/>
      <c r="N791" s="291"/>
      <c r="O791" s="295"/>
      <c r="P791" s="295"/>
      <c r="Q791" s="295"/>
      <c r="R791" s="295"/>
      <c r="S791" s="295"/>
      <c r="T791" s="295"/>
      <c r="U791" s="295"/>
      <c r="V791" s="295"/>
      <c r="W791" s="295"/>
      <c r="X791" s="295"/>
      <c r="Y791" s="415"/>
      <c r="Z791" s="415"/>
      <c r="AA791" s="415"/>
      <c r="AB791" s="415"/>
      <c r="AC791" s="415"/>
      <c r="AD791" s="415"/>
      <c r="AE791" s="415"/>
      <c r="AF791" s="410"/>
      <c r="AG791" s="410"/>
      <c r="AH791" s="410"/>
      <c r="AI791" s="410"/>
      <c r="AJ791" s="410"/>
      <c r="AK791" s="410"/>
      <c r="AL791" s="410"/>
      <c r="AM791" s="296">
        <f>SUM(Y791:AL791)</f>
        <v>0</v>
      </c>
    </row>
    <row r="792" spans="1:39" hidden="1" outlineLevel="1">
      <c r="A792" s="530"/>
      <c r="B792" s="294" t="s">
        <v>342</v>
      </c>
      <c r="C792" s="291" t="s">
        <v>163</v>
      </c>
      <c r="D792" s="295"/>
      <c r="E792" s="295"/>
      <c r="F792" s="295"/>
      <c r="G792" s="295"/>
      <c r="H792" s="295"/>
      <c r="I792" s="295"/>
      <c r="J792" s="295"/>
      <c r="K792" s="295"/>
      <c r="L792" s="295"/>
      <c r="M792" s="295"/>
      <c r="N792" s="468"/>
      <c r="O792" s="295"/>
      <c r="P792" s="295"/>
      <c r="Q792" s="295"/>
      <c r="R792" s="295"/>
      <c r="S792" s="295"/>
      <c r="T792" s="295"/>
      <c r="U792" s="295"/>
      <c r="V792" s="295"/>
      <c r="W792" s="295"/>
      <c r="X792" s="295"/>
      <c r="Y792" s="411">
        <f>Y791</f>
        <v>0</v>
      </c>
      <c r="Z792" s="411">
        <f t="shared" ref="Z792" si="2274">Z791</f>
        <v>0</v>
      </c>
      <c r="AA792" s="411">
        <f t="shared" ref="AA792" si="2275">AA791</f>
        <v>0</v>
      </c>
      <c r="AB792" s="411">
        <f t="shared" ref="AB792" si="2276">AB791</f>
        <v>0</v>
      </c>
      <c r="AC792" s="411">
        <f t="shared" ref="AC792" si="2277">AC791</f>
        <v>0</v>
      </c>
      <c r="AD792" s="411">
        <f t="shared" ref="AD792" si="2278">AD791</f>
        <v>0</v>
      </c>
      <c r="AE792" s="411">
        <f t="shared" ref="AE792" si="2279">AE791</f>
        <v>0</v>
      </c>
      <c r="AF792" s="411">
        <f t="shared" ref="AF792" si="2280">AF791</f>
        <v>0</v>
      </c>
      <c r="AG792" s="411">
        <f t="shared" ref="AG792" si="2281">AG791</f>
        <v>0</v>
      </c>
      <c r="AH792" s="411">
        <f t="shared" ref="AH792" si="2282">AH791</f>
        <v>0</v>
      </c>
      <c r="AI792" s="411">
        <f t="shared" ref="AI792" si="2283">AI791</f>
        <v>0</v>
      </c>
      <c r="AJ792" s="411">
        <f t="shared" ref="AJ792" si="2284">AJ791</f>
        <v>0</v>
      </c>
      <c r="AK792" s="411">
        <f t="shared" ref="AK792" si="2285">AK791</f>
        <v>0</v>
      </c>
      <c r="AL792" s="411">
        <f t="shared" ref="AL792" si="2286">AL791</f>
        <v>0</v>
      </c>
      <c r="AM792" s="297"/>
    </row>
    <row r="793" spans="1:39" hidden="1" outlineLevel="1">
      <c r="A793" s="530"/>
      <c r="B793" s="294"/>
      <c r="C793" s="305"/>
      <c r="D793" s="304"/>
      <c r="E793" s="304"/>
      <c r="F793" s="304"/>
      <c r="G793" s="304"/>
      <c r="H793" s="304"/>
      <c r="I793" s="304"/>
      <c r="J793" s="304"/>
      <c r="K793" s="304"/>
      <c r="L793" s="304"/>
      <c r="M793" s="304"/>
      <c r="N793" s="291"/>
      <c r="O793" s="304"/>
      <c r="P793" s="304"/>
      <c r="Q793" s="304"/>
      <c r="R793" s="304"/>
      <c r="S793" s="304"/>
      <c r="T793" s="304"/>
      <c r="U793" s="304"/>
      <c r="V793" s="304"/>
      <c r="W793" s="304"/>
      <c r="X793" s="304"/>
      <c r="Y793" s="412"/>
      <c r="Z793" s="412"/>
      <c r="AA793" s="412"/>
      <c r="AB793" s="412"/>
      <c r="AC793" s="412"/>
      <c r="AD793" s="412"/>
      <c r="AE793" s="412"/>
      <c r="AF793" s="412"/>
      <c r="AG793" s="412"/>
      <c r="AH793" s="412"/>
      <c r="AI793" s="412"/>
      <c r="AJ793" s="412"/>
      <c r="AK793" s="412"/>
      <c r="AL793" s="412"/>
      <c r="AM793" s="306"/>
    </row>
    <row r="794" spans="1:39" ht="15.75" hidden="1" customHeight="1" outlineLevel="1">
      <c r="A794" s="530">
        <v>5</v>
      </c>
      <c r="B794" s="428" t="s">
        <v>98</v>
      </c>
      <c r="C794" s="291" t="s">
        <v>25</v>
      </c>
      <c r="D794" s="295"/>
      <c r="E794" s="295"/>
      <c r="F794" s="295"/>
      <c r="G794" s="295"/>
      <c r="H794" s="295"/>
      <c r="I794" s="295"/>
      <c r="J794" s="295"/>
      <c r="K794" s="295"/>
      <c r="L794" s="295"/>
      <c r="M794" s="295"/>
      <c r="N794" s="291"/>
      <c r="O794" s="295"/>
      <c r="P794" s="295"/>
      <c r="Q794" s="295"/>
      <c r="R794" s="295"/>
      <c r="S794" s="295"/>
      <c r="T794" s="295"/>
      <c r="U794" s="295"/>
      <c r="V794" s="295"/>
      <c r="W794" s="295"/>
      <c r="X794" s="295"/>
      <c r="Y794" s="415"/>
      <c r="Z794" s="415"/>
      <c r="AA794" s="415"/>
      <c r="AB794" s="415"/>
      <c r="AC794" s="415"/>
      <c r="AD794" s="415"/>
      <c r="AE794" s="415"/>
      <c r="AF794" s="410"/>
      <c r="AG794" s="410"/>
      <c r="AH794" s="410"/>
      <c r="AI794" s="410"/>
      <c r="AJ794" s="410"/>
      <c r="AK794" s="410"/>
      <c r="AL794" s="410"/>
      <c r="AM794" s="296">
        <f>SUM(Y794:AL794)</f>
        <v>0</v>
      </c>
    </row>
    <row r="795" spans="1:39" ht="20.25" hidden="1" customHeight="1" outlineLevel="1">
      <c r="A795" s="530"/>
      <c r="B795" s="294" t="s">
        <v>342</v>
      </c>
      <c r="C795" s="291" t="s">
        <v>163</v>
      </c>
      <c r="D795" s="295"/>
      <c r="E795" s="295"/>
      <c r="F795" s="295"/>
      <c r="G795" s="295"/>
      <c r="H795" s="295"/>
      <c r="I795" s="295"/>
      <c r="J795" s="295"/>
      <c r="K795" s="295"/>
      <c r="L795" s="295"/>
      <c r="M795" s="295"/>
      <c r="N795" s="468"/>
      <c r="O795" s="295"/>
      <c r="P795" s="295"/>
      <c r="Q795" s="295"/>
      <c r="R795" s="295"/>
      <c r="S795" s="295"/>
      <c r="T795" s="295"/>
      <c r="U795" s="295"/>
      <c r="V795" s="295"/>
      <c r="W795" s="295"/>
      <c r="X795" s="295"/>
      <c r="Y795" s="411">
        <f>Y794</f>
        <v>0</v>
      </c>
      <c r="Z795" s="411">
        <f t="shared" ref="Z795" si="2287">Z794</f>
        <v>0</v>
      </c>
      <c r="AA795" s="411">
        <f t="shared" ref="AA795" si="2288">AA794</f>
        <v>0</v>
      </c>
      <c r="AB795" s="411">
        <f t="shared" ref="AB795" si="2289">AB794</f>
        <v>0</v>
      </c>
      <c r="AC795" s="411">
        <f t="shared" ref="AC795" si="2290">AC794</f>
        <v>0</v>
      </c>
      <c r="AD795" s="411">
        <f t="shared" ref="AD795" si="2291">AD794</f>
        <v>0</v>
      </c>
      <c r="AE795" s="411">
        <f t="shared" ref="AE795" si="2292">AE794</f>
        <v>0</v>
      </c>
      <c r="AF795" s="411">
        <f t="shared" ref="AF795" si="2293">AF794</f>
        <v>0</v>
      </c>
      <c r="AG795" s="411">
        <f t="shared" ref="AG795" si="2294">AG794</f>
        <v>0</v>
      </c>
      <c r="AH795" s="411">
        <f t="shared" ref="AH795" si="2295">AH794</f>
        <v>0</v>
      </c>
      <c r="AI795" s="411">
        <f t="shared" ref="AI795" si="2296">AI794</f>
        <v>0</v>
      </c>
      <c r="AJ795" s="411">
        <f t="shared" ref="AJ795" si="2297">AJ794</f>
        <v>0</v>
      </c>
      <c r="AK795" s="411">
        <f t="shared" ref="AK795" si="2298">AK794</f>
        <v>0</v>
      </c>
      <c r="AL795" s="411">
        <f t="shared" ref="AL795" si="2299">AL794</f>
        <v>0</v>
      </c>
      <c r="AM795" s="297"/>
    </row>
    <row r="796" spans="1:39" hidden="1" outlineLevel="1">
      <c r="A796" s="530"/>
      <c r="B796" s="294"/>
      <c r="C796" s="291"/>
      <c r="D796" s="291"/>
      <c r="E796" s="291"/>
      <c r="F796" s="291"/>
      <c r="G796" s="291"/>
      <c r="H796" s="291"/>
      <c r="I796" s="291"/>
      <c r="J796" s="291"/>
      <c r="K796" s="291"/>
      <c r="L796" s="291"/>
      <c r="M796" s="291"/>
      <c r="N796" s="291"/>
      <c r="O796" s="291"/>
      <c r="P796" s="291"/>
      <c r="Q796" s="291"/>
      <c r="R796" s="291"/>
      <c r="S796" s="291"/>
      <c r="T796" s="291"/>
      <c r="U796" s="291"/>
      <c r="V796" s="291"/>
      <c r="W796" s="291"/>
      <c r="X796" s="291"/>
      <c r="Y796" s="422"/>
      <c r="Z796" s="423"/>
      <c r="AA796" s="423"/>
      <c r="AB796" s="423"/>
      <c r="AC796" s="423"/>
      <c r="AD796" s="423"/>
      <c r="AE796" s="423"/>
      <c r="AF796" s="423"/>
      <c r="AG796" s="423"/>
      <c r="AH796" s="423"/>
      <c r="AI796" s="423"/>
      <c r="AJ796" s="423"/>
      <c r="AK796" s="423"/>
      <c r="AL796" s="423"/>
      <c r="AM796" s="297"/>
    </row>
    <row r="797" spans="1:39" ht="15.75" hidden="1" outlineLevel="1">
      <c r="A797" s="530"/>
      <c r="B797" s="319" t="s">
        <v>498</v>
      </c>
      <c r="C797" s="289"/>
      <c r="D797" s="289"/>
      <c r="E797" s="289"/>
      <c r="F797" s="289"/>
      <c r="G797" s="289"/>
      <c r="H797" s="289"/>
      <c r="I797" s="289"/>
      <c r="J797" s="289"/>
      <c r="K797" s="289"/>
      <c r="L797" s="289"/>
      <c r="M797" s="289"/>
      <c r="N797" s="290"/>
      <c r="O797" s="289"/>
      <c r="P797" s="289"/>
      <c r="Q797" s="289"/>
      <c r="R797" s="289"/>
      <c r="S797" s="289"/>
      <c r="T797" s="289"/>
      <c r="U797" s="289"/>
      <c r="V797" s="289"/>
      <c r="W797" s="289"/>
      <c r="X797" s="289"/>
      <c r="Y797" s="414"/>
      <c r="Z797" s="414"/>
      <c r="AA797" s="414"/>
      <c r="AB797" s="414"/>
      <c r="AC797" s="414"/>
      <c r="AD797" s="414"/>
      <c r="AE797" s="414"/>
      <c r="AF797" s="414"/>
      <c r="AG797" s="414"/>
      <c r="AH797" s="414"/>
      <c r="AI797" s="414"/>
      <c r="AJ797" s="414"/>
      <c r="AK797" s="414"/>
      <c r="AL797" s="414"/>
      <c r="AM797" s="292"/>
    </row>
    <row r="798" spans="1:39" hidden="1" outlineLevel="1">
      <c r="A798" s="530">
        <v>6</v>
      </c>
      <c r="B798" s="428" t="s">
        <v>99</v>
      </c>
      <c r="C798" s="291" t="s">
        <v>25</v>
      </c>
      <c r="D798" s="295"/>
      <c r="E798" s="295"/>
      <c r="F798" s="295"/>
      <c r="G798" s="295"/>
      <c r="H798" s="295"/>
      <c r="I798" s="295"/>
      <c r="J798" s="295"/>
      <c r="K798" s="295"/>
      <c r="L798" s="295"/>
      <c r="M798" s="295"/>
      <c r="N798" s="295">
        <v>12</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idden="1" outlineLevel="1">
      <c r="A799" s="530"/>
      <c r="B799" s="294" t="s">
        <v>342</v>
      </c>
      <c r="C799" s="291" t="s">
        <v>163</v>
      </c>
      <c r="D799" s="295"/>
      <c r="E799" s="295"/>
      <c r="F799" s="295"/>
      <c r="G799" s="295"/>
      <c r="H799" s="295"/>
      <c r="I799" s="295"/>
      <c r="J799" s="295"/>
      <c r="K799" s="295"/>
      <c r="L799" s="295"/>
      <c r="M799" s="295"/>
      <c r="N799" s="295">
        <f>N798</f>
        <v>12</v>
      </c>
      <c r="O799" s="295"/>
      <c r="P799" s="295"/>
      <c r="Q799" s="295"/>
      <c r="R799" s="295"/>
      <c r="S799" s="295"/>
      <c r="T799" s="295"/>
      <c r="U799" s="295"/>
      <c r="V799" s="295"/>
      <c r="W799" s="295"/>
      <c r="X799" s="295"/>
      <c r="Y799" s="411">
        <f>Y798</f>
        <v>0</v>
      </c>
      <c r="Z799" s="411">
        <f t="shared" ref="Z799" si="2300">Z798</f>
        <v>0</v>
      </c>
      <c r="AA799" s="411">
        <f t="shared" ref="AA799" si="2301">AA798</f>
        <v>0</v>
      </c>
      <c r="AB799" s="411">
        <f t="shared" ref="AB799" si="2302">AB798</f>
        <v>0</v>
      </c>
      <c r="AC799" s="411">
        <f t="shared" ref="AC799" si="2303">AC798</f>
        <v>0</v>
      </c>
      <c r="AD799" s="411">
        <f t="shared" ref="AD799" si="2304">AD798</f>
        <v>0</v>
      </c>
      <c r="AE799" s="411">
        <f t="shared" ref="AE799" si="2305">AE798</f>
        <v>0</v>
      </c>
      <c r="AF799" s="411">
        <f t="shared" ref="AF799" si="2306">AF798</f>
        <v>0</v>
      </c>
      <c r="AG799" s="411">
        <f t="shared" ref="AG799" si="2307">AG798</f>
        <v>0</v>
      </c>
      <c r="AH799" s="411">
        <f t="shared" ref="AH799" si="2308">AH798</f>
        <v>0</v>
      </c>
      <c r="AI799" s="411">
        <f t="shared" ref="AI799" si="2309">AI798</f>
        <v>0</v>
      </c>
      <c r="AJ799" s="411">
        <f t="shared" ref="AJ799" si="2310">AJ798</f>
        <v>0</v>
      </c>
      <c r="AK799" s="411">
        <f t="shared" ref="AK799" si="2311">AK798</f>
        <v>0</v>
      </c>
      <c r="AL799" s="411">
        <f t="shared" ref="AL799" si="2312">AL798</f>
        <v>0</v>
      </c>
      <c r="AM799" s="311"/>
    </row>
    <row r="800" spans="1:39" hidden="1" outlineLevel="1">
      <c r="A800" s="530"/>
      <c r="B800" s="310"/>
      <c r="C800" s="312"/>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16"/>
      <c r="Z800" s="416"/>
      <c r="AA800" s="416"/>
      <c r="AB800" s="416"/>
      <c r="AC800" s="416"/>
      <c r="AD800" s="416"/>
      <c r="AE800" s="416"/>
      <c r="AF800" s="416"/>
      <c r="AG800" s="416"/>
      <c r="AH800" s="416"/>
      <c r="AI800" s="416"/>
      <c r="AJ800" s="416"/>
      <c r="AK800" s="416"/>
      <c r="AL800" s="416"/>
      <c r="AM800" s="313"/>
    </row>
    <row r="801" spans="1:39" ht="30" hidden="1" outlineLevel="1">
      <c r="A801" s="530">
        <v>7</v>
      </c>
      <c r="B801" s="428" t="s">
        <v>100</v>
      </c>
      <c r="C801" s="291" t="s">
        <v>25</v>
      </c>
      <c r="D801" s="295"/>
      <c r="E801" s="295"/>
      <c r="F801" s="295"/>
      <c r="G801" s="295"/>
      <c r="H801" s="295"/>
      <c r="I801" s="295"/>
      <c r="J801" s="295"/>
      <c r="K801" s="295"/>
      <c r="L801" s="295"/>
      <c r="M801" s="295"/>
      <c r="N801" s="295">
        <v>12</v>
      </c>
      <c r="O801" s="295"/>
      <c r="P801" s="295"/>
      <c r="Q801" s="295"/>
      <c r="R801" s="295"/>
      <c r="S801" s="295"/>
      <c r="T801" s="295"/>
      <c r="U801" s="295"/>
      <c r="V801" s="295"/>
      <c r="W801" s="295"/>
      <c r="X801" s="295"/>
      <c r="Y801" s="415"/>
      <c r="Z801" s="415"/>
      <c r="AA801" s="415"/>
      <c r="AB801" s="415"/>
      <c r="AC801" s="415"/>
      <c r="AD801" s="415"/>
      <c r="AE801" s="415"/>
      <c r="AF801" s="415"/>
      <c r="AG801" s="415"/>
      <c r="AH801" s="415"/>
      <c r="AI801" s="415"/>
      <c r="AJ801" s="415"/>
      <c r="AK801" s="415"/>
      <c r="AL801" s="415"/>
      <c r="AM801" s="296">
        <f>SUM(Y801:AL801)</f>
        <v>0</v>
      </c>
    </row>
    <row r="802" spans="1:39" hidden="1" outlineLevel="1">
      <c r="A802" s="530"/>
      <c r="B802" s="294" t="s">
        <v>342</v>
      </c>
      <c r="C802" s="291" t="s">
        <v>163</v>
      </c>
      <c r="D802" s="295"/>
      <c r="E802" s="295"/>
      <c r="F802" s="295"/>
      <c r="G802" s="295"/>
      <c r="H802" s="295"/>
      <c r="I802" s="295"/>
      <c r="J802" s="295"/>
      <c r="K802" s="295"/>
      <c r="L802" s="295"/>
      <c r="M802" s="295"/>
      <c r="N802" s="295">
        <f>N801</f>
        <v>12</v>
      </c>
      <c r="O802" s="295"/>
      <c r="P802" s="295"/>
      <c r="Q802" s="295"/>
      <c r="R802" s="295"/>
      <c r="S802" s="295"/>
      <c r="T802" s="295"/>
      <c r="U802" s="295"/>
      <c r="V802" s="295"/>
      <c r="W802" s="295"/>
      <c r="X802" s="295"/>
      <c r="Y802" s="411">
        <f>Y801</f>
        <v>0</v>
      </c>
      <c r="Z802" s="411">
        <f t="shared" ref="Z802" si="2313">Z801</f>
        <v>0</v>
      </c>
      <c r="AA802" s="411">
        <f t="shared" ref="AA802" si="2314">AA801</f>
        <v>0</v>
      </c>
      <c r="AB802" s="411">
        <f t="shared" ref="AB802" si="2315">AB801</f>
        <v>0</v>
      </c>
      <c r="AC802" s="411">
        <f t="shared" ref="AC802" si="2316">AC801</f>
        <v>0</v>
      </c>
      <c r="AD802" s="411">
        <f t="shared" ref="AD802" si="2317">AD801</f>
        <v>0</v>
      </c>
      <c r="AE802" s="411">
        <f t="shared" ref="AE802" si="2318">AE801</f>
        <v>0</v>
      </c>
      <c r="AF802" s="411">
        <f t="shared" ref="AF802" si="2319">AF801</f>
        <v>0</v>
      </c>
      <c r="AG802" s="411">
        <f t="shared" ref="AG802" si="2320">AG801</f>
        <v>0</v>
      </c>
      <c r="AH802" s="411">
        <f t="shared" ref="AH802" si="2321">AH801</f>
        <v>0</v>
      </c>
      <c r="AI802" s="411">
        <f t="shared" ref="AI802" si="2322">AI801</f>
        <v>0</v>
      </c>
      <c r="AJ802" s="411">
        <f t="shared" ref="AJ802" si="2323">AJ801</f>
        <v>0</v>
      </c>
      <c r="AK802" s="411">
        <f t="shared" ref="AK802" si="2324">AK801</f>
        <v>0</v>
      </c>
      <c r="AL802" s="411">
        <f t="shared" ref="AL802" si="2325">AL801</f>
        <v>0</v>
      </c>
      <c r="AM802" s="311"/>
    </row>
    <row r="803" spans="1:39" hidden="1" outlineLevel="1">
      <c r="A803" s="530"/>
      <c r="B803" s="314"/>
      <c r="C803" s="312"/>
      <c r="D803" s="291"/>
      <c r="E803" s="291"/>
      <c r="F803" s="291"/>
      <c r="G803" s="291"/>
      <c r="H803" s="291"/>
      <c r="I803" s="291"/>
      <c r="J803" s="291"/>
      <c r="K803" s="291"/>
      <c r="L803" s="291"/>
      <c r="M803" s="291"/>
      <c r="N803" s="291"/>
      <c r="O803" s="291"/>
      <c r="P803" s="291"/>
      <c r="Q803" s="291"/>
      <c r="R803" s="291"/>
      <c r="S803" s="291"/>
      <c r="T803" s="291"/>
      <c r="U803" s="291"/>
      <c r="V803" s="291"/>
      <c r="W803" s="291"/>
      <c r="X803" s="291"/>
      <c r="Y803" s="416"/>
      <c r="Z803" s="417"/>
      <c r="AA803" s="416"/>
      <c r="AB803" s="416"/>
      <c r="AC803" s="416"/>
      <c r="AD803" s="416"/>
      <c r="AE803" s="416"/>
      <c r="AF803" s="416"/>
      <c r="AG803" s="416"/>
      <c r="AH803" s="416"/>
      <c r="AI803" s="416"/>
      <c r="AJ803" s="416"/>
      <c r="AK803" s="416"/>
      <c r="AL803" s="416"/>
      <c r="AM803" s="313"/>
    </row>
    <row r="804" spans="1:39" ht="30" hidden="1" outlineLevel="1">
      <c r="A804" s="530">
        <v>8</v>
      </c>
      <c r="B804" s="428" t="s">
        <v>101</v>
      </c>
      <c r="C804" s="291" t="s">
        <v>25</v>
      </c>
      <c r="D804" s="295"/>
      <c r="E804" s="295"/>
      <c r="F804" s="295"/>
      <c r="G804" s="295"/>
      <c r="H804" s="295"/>
      <c r="I804" s="295"/>
      <c r="J804" s="295"/>
      <c r="K804" s="295"/>
      <c r="L804" s="295"/>
      <c r="M804" s="295"/>
      <c r="N804" s="295">
        <v>12</v>
      </c>
      <c r="O804" s="295"/>
      <c r="P804" s="295"/>
      <c r="Q804" s="295"/>
      <c r="R804" s="295"/>
      <c r="S804" s="295"/>
      <c r="T804" s="295"/>
      <c r="U804" s="295"/>
      <c r="V804" s="295"/>
      <c r="W804" s="295"/>
      <c r="X804" s="295"/>
      <c r="Y804" s="415"/>
      <c r="Z804" s="415"/>
      <c r="AA804" s="415"/>
      <c r="AB804" s="415"/>
      <c r="AC804" s="415"/>
      <c r="AD804" s="415"/>
      <c r="AE804" s="415"/>
      <c r="AF804" s="415"/>
      <c r="AG804" s="415"/>
      <c r="AH804" s="415"/>
      <c r="AI804" s="415"/>
      <c r="AJ804" s="415"/>
      <c r="AK804" s="415"/>
      <c r="AL804" s="415"/>
      <c r="AM804" s="296">
        <f>SUM(Y804:AL804)</f>
        <v>0</v>
      </c>
    </row>
    <row r="805" spans="1:39" hidden="1" outlineLevel="1">
      <c r="A805" s="530"/>
      <c r="B805" s="294" t="s">
        <v>342</v>
      </c>
      <c r="C805" s="291" t="s">
        <v>163</v>
      </c>
      <c r="D805" s="295"/>
      <c r="E805" s="295"/>
      <c r="F805" s="295"/>
      <c r="G805" s="295"/>
      <c r="H805" s="295"/>
      <c r="I805" s="295"/>
      <c r="J805" s="295"/>
      <c r="K805" s="295"/>
      <c r="L805" s="295"/>
      <c r="M805" s="295"/>
      <c r="N805" s="295">
        <f>N804</f>
        <v>12</v>
      </c>
      <c r="O805" s="295"/>
      <c r="P805" s="295"/>
      <c r="Q805" s="295"/>
      <c r="R805" s="295"/>
      <c r="S805" s="295"/>
      <c r="T805" s="295"/>
      <c r="U805" s="295"/>
      <c r="V805" s="295"/>
      <c r="W805" s="295"/>
      <c r="X805" s="295"/>
      <c r="Y805" s="411">
        <f>Y804</f>
        <v>0</v>
      </c>
      <c r="Z805" s="411">
        <f t="shared" ref="Z805" si="2326">Z804</f>
        <v>0</v>
      </c>
      <c r="AA805" s="411">
        <f t="shared" ref="AA805" si="2327">AA804</f>
        <v>0</v>
      </c>
      <c r="AB805" s="411">
        <f t="shared" ref="AB805" si="2328">AB804</f>
        <v>0</v>
      </c>
      <c r="AC805" s="411">
        <f t="shared" ref="AC805" si="2329">AC804</f>
        <v>0</v>
      </c>
      <c r="AD805" s="411">
        <f t="shared" ref="AD805" si="2330">AD804</f>
        <v>0</v>
      </c>
      <c r="AE805" s="411">
        <f t="shared" ref="AE805" si="2331">AE804</f>
        <v>0</v>
      </c>
      <c r="AF805" s="411">
        <f t="shared" ref="AF805" si="2332">AF804</f>
        <v>0</v>
      </c>
      <c r="AG805" s="411">
        <f t="shared" ref="AG805" si="2333">AG804</f>
        <v>0</v>
      </c>
      <c r="AH805" s="411">
        <f t="shared" ref="AH805" si="2334">AH804</f>
        <v>0</v>
      </c>
      <c r="AI805" s="411">
        <f t="shared" ref="AI805" si="2335">AI804</f>
        <v>0</v>
      </c>
      <c r="AJ805" s="411">
        <f t="shared" ref="AJ805" si="2336">AJ804</f>
        <v>0</v>
      </c>
      <c r="AK805" s="411">
        <f t="shared" ref="AK805" si="2337">AK804</f>
        <v>0</v>
      </c>
      <c r="AL805" s="411">
        <f t="shared" ref="AL805" si="2338">AL804</f>
        <v>0</v>
      </c>
      <c r="AM805" s="311"/>
    </row>
    <row r="806" spans="1:39" hidden="1" outlineLevel="1">
      <c r="A806" s="530"/>
      <c r="B806" s="314"/>
      <c r="C806" s="312"/>
      <c r="D806" s="316"/>
      <c r="E806" s="316"/>
      <c r="F806" s="316"/>
      <c r="G806" s="316"/>
      <c r="H806" s="316"/>
      <c r="I806" s="316"/>
      <c r="J806" s="316"/>
      <c r="K806" s="316"/>
      <c r="L806" s="316"/>
      <c r="M806" s="316"/>
      <c r="N806" s="291"/>
      <c r="O806" s="316"/>
      <c r="P806" s="316"/>
      <c r="Q806" s="316"/>
      <c r="R806" s="316"/>
      <c r="S806" s="316"/>
      <c r="T806" s="316"/>
      <c r="U806" s="316"/>
      <c r="V806" s="316"/>
      <c r="W806" s="316"/>
      <c r="X806" s="316"/>
      <c r="Y806" s="416"/>
      <c r="Z806" s="417"/>
      <c r="AA806" s="416"/>
      <c r="AB806" s="416"/>
      <c r="AC806" s="416"/>
      <c r="AD806" s="416"/>
      <c r="AE806" s="416"/>
      <c r="AF806" s="416"/>
      <c r="AG806" s="416"/>
      <c r="AH806" s="416"/>
      <c r="AI806" s="416"/>
      <c r="AJ806" s="416"/>
      <c r="AK806" s="416"/>
      <c r="AL806" s="416"/>
      <c r="AM806" s="313"/>
    </row>
    <row r="807" spans="1:39" ht="30" hidden="1" outlineLevel="1">
      <c r="A807" s="530">
        <v>9</v>
      </c>
      <c r="B807" s="428" t="s">
        <v>102</v>
      </c>
      <c r="C807" s="291" t="s">
        <v>25</v>
      </c>
      <c r="D807" s="295"/>
      <c r="E807" s="295"/>
      <c r="F807" s="295"/>
      <c r="G807" s="295"/>
      <c r="H807" s="295"/>
      <c r="I807" s="295"/>
      <c r="J807" s="295"/>
      <c r="K807" s="295"/>
      <c r="L807" s="295"/>
      <c r="M807" s="295"/>
      <c r="N807" s="295">
        <v>12</v>
      </c>
      <c r="O807" s="295"/>
      <c r="P807" s="295"/>
      <c r="Q807" s="295"/>
      <c r="R807" s="295"/>
      <c r="S807" s="295"/>
      <c r="T807" s="295"/>
      <c r="U807" s="295"/>
      <c r="V807" s="295"/>
      <c r="W807" s="295"/>
      <c r="X807" s="295"/>
      <c r="Y807" s="415"/>
      <c r="Z807" s="415"/>
      <c r="AA807" s="415"/>
      <c r="AB807" s="415"/>
      <c r="AC807" s="415"/>
      <c r="AD807" s="415"/>
      <c r="AE807" s="415"/>
      <c r="AF807" s="415"/>
      <c r="AG807" s="415"/>
      <c r="AH807" s="415"/>
      <c r="AI807" s="415"/>
      <c r="AJ807" s="415"/>
      <c r="AK807" s="415"/>
      <c r="AL807" s="415"/>
      <c r="AM807" s="296">
        <f>SUM(Y807:AL807)</f>
        <v>0</v>
      </c>
    </row>
    <row r="808" spans="1:39" hidden="1" outlineLevel="1">
      <c r="A808" s="530"/>
      <c r="B808" s="294" t="s">
        <v>342</v>
      </c>
      <c r="C808" s="291" t="s">
        <v>163</v>
      </c>
      <c r="D808" s="295"/>
      <c r="E808" s="295"/>
      <c r="F808" s="295"/>
      <c r="G808" s="295"/>
      <c r="H808" s="295"/>
      <c r="I808" s="295"/>
      <c r="J808" s="295"/>
      <c r="K808" s="295"/>
      <c r="L808" s="295"/>
      <c r="M808" s="295"/>
      <c r="N808" s="295">
        <f>N807</f>
        <v>12</v>
      </c>
      <c r="O808" s="295"/>
      <c r="P808" s="295"/>
      <c r="Q808" s="295"/>
      <c r="R808" s="295"/>
      <c r="S808" s="295"/>
      <c r="T808" s="295"/>
      <c r="U808" s="295"/>
      <c r="V808" s="295"/>
      <c r="W808" s="295"/>
      <c r="X808" s="295"/>
      <c r="Y808" s="411">
        <f>Y807</f>
        <v>0</v>
      </c>
      <c r="Z808" s="411">
        <f t="shared" ref="Z808" si="2339">Z807</f>
        <v>0</v>
      </c>
      <c r="AA808" s="411">
        <f t="shared" ref="AA808" si="2340">AA807</f>
        <v>0</v>
      </c>
      <c r="AB808" s="411">
        <f t="shared" ref="AB808" si="2341">AB807</f>
        <v>0</v>
      </c>
      <c r="AC808" s="411">
        <f t="shared" ref="AC808" si="2342">AC807</f>
        <v>0</v>
      </c>
      <c r="AD808" s="411">
        <f t="shared" ref="AD808" si="2343">AD807</f>
        <v>0</v>
      </c>
      <c r="AE808" s="411">
        <f t="shared" ref="AE808" si="2344">AE807</f>
        <v>0</v>
      </c>
      <c r="AF808" s="411">
        <f t="shared" ref="AF808" si="2345">AF807</f>
        <v>0</v>
      </c>
      <c r="AG808" s="411">
        <f t="shared" ref="AG808" si="2346">AG807</f>
        <v>0</v>
      </c>
      <c r="AH808" s="411">
        <f t="shared" ref="AH808" si="2347">AH807</f>
        <v>0</v>
      </c>
      <c r="AI808" s="411">
        <f t="shared" ref="AI808" si="2348">AI807</f>
        <v>0</v>
      </c>
      <c r="AJ808" s="411">
        <f t="shared" ref="AJ808" si="2349">AJ807</f>
        <v>0</v>
      </c>
      <c r="AK808" s="411">
        <f t="shared" ref="AK808" si="2350">AK807</f>
        <v>0</v>
      </c>
      <c r="AL808" s="411">
        <f t="shared" ref="AL808" si="2351">AL807</f>
        <v>0</v>
      </c>
      <c r="AM808" s="311"/>
    </row>
    <row r="809" spans="1:39" hidden="1" outlineLevel="1">
      <c r="A809" s="530"/>
      <c r="B809" s="314"/>
      <c r="C809" s="312"/>
      <c r="D809" s="316"/>
      <c r="E809" s="316"/>
      <c r="F809" s="316"/>
      <c r="G809" s="316"/>
      <c r="H809" s="316"/>
      <c r="I809" s="316"/>
      <c r="J809" s="316"/>
      <c r="K809" s="316"/>
      <c r="L809" s="316"/>
      <c r="M809" s="316"/>
      <c r="N809" s="291"/>
      <c r="O809" s="316"/>
      <c r="P809" s="316"/>
      <c r="Q809" s="316"/>
      <c r="R809" s="316"/>
      <c r="S809" s="316"/>
      <c r="T809" s="316"/>
      <c r="U809" s="316"/>
      <c r="V809" s="316"/>
      <c r="W809" s="316"/>
      <c r="X809" s="316"/>
      <c r="Y809" s="416"/>
      <c r="Z809" s="416"/>
      <c r="AA809" s="416"/>
      <c r="AB809" s="416"/>
      <c r="AC809" s="416"/>
      <c r="AD809" s="416"/>
      <c r="AE809" s="416"/>
      <c r="AF809" s="416"/>
      <c r="AG809" s="416"/>
      <c r="AH809" s="416"/>
      <c r="AI809" s="416"/>
      <c r="AJ809" s="416"/>
      <c r="AK809" s="416"/>
      <c r="AL809" s="416"/>
      <c r="AM809" s="313"/>
    </row>
    <row r="810" spans="1:39" ht="30" hidden="1" outlineLevel="1">
      <c r="A810" s="530">
        <v>10</v>
      </c>
      <c r="B810" s="428" t="s">
        <v>103</v>
      </c>
      <c r="C810" s="291" t="s">
        <v>25</v>
      </c>
      <c r="D810" s="295"/>
      <c r="E810" s="295"/>
      <c r="F810" s="295"/>
      <c r="G810" s="295"/>
      <c r="H810" s="295"/>
      <c r="I810" s="295"/>
      <c r="J810" s="295"/>
      <c r="K810" s="295"/>
      <c r="L810" s="295"/>
      <c r="M810" s="295"/>
      <c r="N810" s="295">
        <v>3</v>
      </c>
      <c r="O810" s="295"/>
      <c r="P810" s="295"/>
      <c r="Q810" s="295"/>
      <c r="R810" s="295"/>
      <c r="S810" s="295"/>
      <c r="T810" s="295"/>
      <c r="U810" s="295"/>
      <c r="V810" s="295"/>
      <c r="W810" s="295"/>
      <c r="X810" s="295"/>
      <c r="Y810" s="415"/>
      <c r="Z810" s="415"/>
      <c r="AA810" s="415"/>
      <c r="AB810" s="415"/>
      <c r="AC810" s="415"/>
      <c r="AD810" s="415"/>
      <c r="AE810" s="415"/>
      <c r="AF810" s="415"/>
      <c r="AG810" s="415"/>
      <c r="AH810" s="415"/>
      <c r="AI810" s="415"/>
      <c r="AJ810" s="415"/>
      <c r="AK810" s="415"/>
      <c r="AL810" s="415"/>
      <c r="AM810" s="296">
        <f>SUM(Y810:AL810)</f>
        <v>0</v>
      </c>
    </row>
    <row r="811" spans="1:39" hidden="1" outlineLevel="1">
      <c r="A811" s="530"/>
      <c r="B811" s="294" t="s">
        <v>342</v>
      </c>
      <c r="C811" s="291" t="s">
        <v>163</v>
      </c>
      <c r="D811" s="295"/>
      <c r="E811" s="295"/>
      <c r="F811" s="295"/>
      <c r="G811" s="295"/>
      <c r="H811" s="295"/>
      <c r="I811" s="295"/>
      <c r="J811" s="295"/>
      <c r="K811" s="295"/>
      <c r="L811" s="295"/>
      <c r="M811" s="295"/>
      <c r="N811" s="295">
        <f>N810</f>
        <v>3</v>
      </c>
      <c r="O811" s="295"/>
      <c r="P811" s="295"/>
      <c r="Q811" s="295"/>
      <c r="R811" s="295"/>
      <c r="S811" s="295"/>
      <c r="T811" s="295"/>
      <c r="U811" s="295"/>
      <c r="V811" s="295"/>
      <c r="W811" s="295"/>
      <c r="X811" s="295"/>
      <c r="Y811" s="411">
        <f>Y810</f>
        <v>0</v>
      </c>
      <c r="Z811" s="411">
        <f t="shared" ref="Z811" si="2352">Z810</f>
        <v>0</v>
      </c>
      <c r="AA811" s="411">
        <f t="shared" ref="AA811" si="2353">AA810</f>
        <v>0</v>
      </c>
      <c r="AB811" s="411">
        <f t="shared" ref="AB811" si="2354">AB810</f>
        <v>0</v>
      </c>
      <c r="AC811" s="411">
        <f t="shared" ref="AC811" si="2355">AC810</f>
        <v>0</v>
      </c>
      <c r="AD811" s="411">
        <f t="shared" ref="AD811" si="2356">AD810</f>
        <v>0</v>
      </c>
      <c r="AE811" s="411">
        <f t="shared" ref="AE811" si="2357">AE810</f>
        <v>0</v>
      </c>
      <c r="AF811" s="411">
        <f t="shared" ref="AF811" si="2358">AF810</f>
        <v>0</v>
      </c>
      <c r="AG811" s="411">
        <f t="shared" ref="AG811" si="2359">AG810</f>
        <v>0</v>
      </c>
      <c r="AH811" s="411">
        <f t="shared" ref="AH811" si="2360">AH810</f>
        <v>0</v>
      </c>
      <c r="AI811" s="411">
        <f t="shared" ref="AI811" si="2361">AI810</f>
        <v>0</v>
      </c>
      <c r="AJ811" s="411">
        <f t="shared" ref="AJ811" si="2362">AJ810</f>
        <v>0</v>
      </c>
      <c r="AK811" s="411">
        <f t="shared" ref="AK811" si="2363">AK810</f>
        <v>0</v>
      </c>
      <c r="AL811" s="411">
        <f t="shared" ref="AL811" si="2364">AL810</f>
        <v>0</v>
      </c>
      <c r="AM811" s="311"/>
    </row>
    <row r="812" spans="1:39" hidden="1" outlineLevel="1">
      <c r="A812" s="530"/>
      <c r="B812" s="314"/>
      <c r="C812" s="312"/>
      <c r="D812" s="316"/>
      <c r="E812" s="316"/>
      <c r="F812" s="316"/>
      <c r="G812" s="316"/>
      <c r="H812" s="316"/>
      <c r="I812" s="316"/>
      <c r="J812" s="316"/>
      <c r="K812" s="316"/>
      <c r="L812" s="316"/>
      <c r="M812" s="316"/>
      <c r="N812" s="291"/>
      <c r="O812" s="316"/>
      <c r="P812" s="316"/>
      <c r="Q812" s="316"/>
      <c r="R812" s="316"/>
      <c r="S812" s="316"/>
      <c r="T812" s="316"/>
      <c r="U812" s="316"/>
      <c r="V812" s="316"/>
      <c r="W812" s="316"/>
      <c r="X812" s="316"/>
      <c r="Y812" s="416"/>
      <c r="Z812" s="417"/>
      <c r="AA812" s="416"/>
      <c r="AB812" s="416"/>
      <c r="AC812" s="416"/>
      <c r="AD812" s="416"/>
      <c r="AE812" s="416"/>
      <c r="AF812" s="416"/>
      <c r="AG812" s="416"/>
      <c r="AH812" s="416"/>
      <c r="AI812" s="416"/>
      <c r="AJ812" s="416"/>
      <c r="AK812" s="416"/>
      <c r="AL812" s="416"/>
      <c r="AM812" s="313"/>
    </row>
    <row r="813" spans="1:39" ht="15.75" hidden="1" outlineLevel="1">
      <c r="A813" s="530"/>
      <c r="B813" s="288" t="s">
        <v>10</v>
      </c>
      <c r="C813" s="289"/>
      <c r="D813" s="289"/>
      <c r="E813" s="289"/>
      <c r="F813" s="289"/>
      <c r="G813" s="289"/>
      <c r="H813" s="289"/>
      <c r="I813" s="289"/>
      <c r="J813" s="289"/>
      <c r="K813" s="289"/>
      <c r="L813" s="289"/>
      <c r="M813" s="289"/>
      <c r="N813" s="290"/>
      <c r="O813" s="289"/>
      <c r="P813" s="289"/>
      <c r="Q813" s="289"/>
      <c r="R813" s="289"/>
      <c r="S813" s="289"/>
      <c r="T813" s="289"/>
      <c r="U813" s="289"/>
      <c r="V813" s="289"/>
      <c r="W813" s="289"/>
      <c r="X813" s="289"/>
      <c r="Y813" s="414"/>
      <c r="Z813" s="414"/>
      <c r="AA813" s="414"/>
      <c r="AB813" s="414"/>
      <c r="AC813" s="414"/>
      <c r="AD813" s="414"/>
      <c r="AE813" s="414"/>
      <c r="AF813" s="414"/>
      <c r="AG813" s="414"/>
      <c r="AH813" s="414"/>
      <c r="AI813" s="414"/>
      <c r="AJ813" s="414"/>
      <c r="AK813" s="414"/>
      <c r="AL813" s="414"/>
      <c r="AM813" s="292"/>
    </row>
    <row r="814" spans="1:39" ht="30" hidden="1" outlineLevel="1">
      <c r="A814" s="530">
        <v>11</v>
      </c>
      <c r="B814" s="428" t="s">
        <v>104</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26"/>
      <c r="Z814" s="415"/>
      <c r="AA814" s="415"/>
      <c r="AB814" s="415"/>
      <c r="AC814" s="415"/>
      <c r="AD814" s="415"/>
      <c r="AE814" s="415"/>
      <c r="AF814" s="415"/>
      <c r="AG814" s="415"/>
      <c r="AH814" s="415"/>
      <c r="AI814" s="415"/>
      <c r="AJ814" s="415"/>
      <c r="AK814" s="415"/>
      <c r="AL814" s="415"/>
      <c r="AM814" s="296">
        <f>SUM(Y814:AL814)</f>
        <v>0</v>
      </c>
    </row>
    <row r="815" spans="1:39" hidden="1" outlineLevel="1">
      <c r="A815" s="530"/>
      <c r="B815" s="294" t="s">
        <v>342</v>
      </c>
      <c r="C815" s="291" t="s">
        <v>163</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365">Z814</f>
        <v>0</v>
      </c>
      <c r="AA815" s="411">
        <f t="shared" ref="AA815" si="2366">AA814</f>
        <v>0</v>
      </c>
      <c r="AB815" s="411">
        <f t="shared" ref="AB815" si="2367">AB814</f>
        <v>0</v>
      </c>
      <c r="AC815" s="411">
        <f t="shared" ref="AC815" si="2368">AC814</f>
        <v>0</v>
      </c>
      <c r="AD815" s="411">
        <f t="shared" ref="AD815" si="2369">AD814</f>
        <v>0</v>
      </c>
      <c r="AE815" s="411">
        <f t="shared" ref="AE815" si="2370">AE814</f>
        <v>0</v>
      </c>
      <c r="AF815" s="411">
        <f t="shared" ref="AF815" si="2371">AF814</f>
        <v>0</v>
      </c>
      <c r="AG815" s="411">
        <f t="shared" ref="AG815" si="2372">AG814</f>
        <v>0</v>
      </c>
      <c r="AH815" s="411">
        <f t="shared" ref="AH815" si="2373">AH814</f>
        <v>0</v>
      </c>
      <c r="AI815" s="411">
        <f t="shared" ref="AI815" si="2374">AI814</f>
        <v>0</v>
      </c>
      <c r="AJ815" s="411">
        <f t="shared" ref="AJ815" si="2375">AJ814</f>
        <v>0</v>
      </c>
      <c r="AK815" s="411">
        <f t="shared" ref="AK815" si="2376">AK814</f>
        <v>0</v>
      </c>
      <c r="AL815" s="411">
        <f t="shared" ref="AL815" si="2377">AL814</f>
        <v>0</v>
      </c>
      <c r="AM815" s="297"/>
    </row>
    <row r="816" spans="1:39" hidden="1" outlineLevel="1">
      <c r="A816" s="530"/>
      <c r="B816" s="315"/>
      <c r="C816" s="305"/>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21"/>
      <c r="AA816" s="421"/>
      <c r="AB816" s="421"/>
      <c r="AC816" s="421"/>
      <c r="AD816" s="421"/>
      <c r="AE816" s="421"/>
      <c r="AF816" s="421"/>
      <c r="AG816" s="421"/>
      <c r="AH816" s="421"/>
      <c r="AI816" s="421"/>
      <c r="AJ816" s="421"/>
      <c r="AK816" s="421"/>
      <c r="AL816" s="421"/>
      <c r="AM816" s="306"/>
    </row>
    <row r="817" spans="1:39" ht="45" hidden="1" outlineLevel="1">
      <c r="A817" s="530">
        <v>12</v>
      </c>
      <c r="B817" s="428" t="s">
        <v>105</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10"/>
      <c r="Z817" s="415"/>
      <c r="AA817" s="415"/>
      <c r="AB817" s="415"/>
      <c r="AC817" s="415"/>
      <c r="AD817" s="415"/>
      <c r="AE817" s="415"/>
      <c r="AF817" s="415"/>
      <c r="AG817" s="415"/>
      <c r="AH817" s="415"/>
      <c r="AI817" s="415"/>
      <c r="AJ817" s="415"/>
      <c r="AK817" s="415"/>
      <c r="AL817" s="415"/>
      <c r="AM817" s="296">
        <f>SUM(Y817:AL817)</f>
        <v>0</v>
      </c>
    </row>
    <row r="818" spans="1:39" hidden="1" outlineLevel="1">
      <c r="A818" s="530"/>
      <c r="B818" s="294" t="s">
        <v>342</v>
      </c>
      <c r="C818" s="291" t="s">
        <v>163</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Y817</f>
        <v>0</v>
      </c>
      <c r="Z818" s="411">
        <f t="shared" ref="Z818" si="2378">Z817</f>
        <v>0</v>
      </c>
      <c r="AA818" s="411">
        <f t="shared" ref="AA818" si="2379">AA817</f>
        <v>0</v>
      </c>
      <c r="AB818" s="411">
        <f t="shared" ref="AB818" si="2380">AB817</f>
        <v>0</v>
      </c>
      <c r="AC818" s="411">
        <f t="shared" ref="AC818" si="2381">AC817</f>
        <v>0</v>
      </c>
      <c r="AD818" s="411">
        <f t="shared" ref="AD818" si="2382">AD817</f>
        <v>0</v>
      </c>
      <c r="AE818" s="411">
        <f t="shared" ref="AE818" si="2383">AE817</f>
        <v>0</v>
      </c>
      <c r="AF818" s="411">
        <f t="shared" ref="AF818" si="2384">AF817</f>
        <v>0</v>
      </c>
      <c r="AG818" s="411">
        <f t="shared" ref="AG818" si="2385">AG817</f>
        <v>0</v>
      </c>
      <c r="AH818" s="411">
        <f t="shared" ref="AH818" si="2386">AH817</f>
        <v>0</v>
      </c>
      <c r="AI818" s="411">
        <f t="shared" ref="AI818" si="2387">AI817</f>
        <v>0</v>
      </c>
      <c r="AJ818" s="411">
        <f t="shared" ref="AJ818" si="2388">AJ817</f>
        <v>0</v>
      </c>
      <c r="AK818" s="411">
        <f t="shared" ref="AK818" si="2389">AK817</f>
        <v>0</v>
      </c>
      <c r="AL818" s="411">
        <f t="shared" ref="AL818" si="2390">AL817</f>
        <v>0</v>
      </c>
      <c r="AM818" s="297"/>
    </row>
    <row r="819" spans="1:39" hidden="1" outlineLevel="1">
      <c r="A819" s="530"/>
      <c r="B819" s="315"/>
      <c r="C819" s="305"/>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22"/>
      <c r="Z819" s="422"/>
      <c r="AA819" s="412"/>
      <c r="AB819" s="412"/>
      <c r="AC819" s="412"/>
      <c r="AD819" s="412"/>
      <c r="AE819" s="412"/>
      <c r="AF819" s="412"/>
      <c r="AG819" s="412"/>
      <c r="AH819" s="412"/>
      <c r="AI819" s="412"/>
      <c r="AJ819" s="412"/>
      <c r="AK819" s="412"/>
      <c r="AL819" s="412"/>
      <c r="AM819" s="306"/>
    </row>
    <row r="820" spans="1:39" ht="30" hidden="1" outlineLevel="1">
      <c r="A820" s="530">
        <v>13</v>
      </c>
      <c r="B820" s="428" t="s">
        <v>106</v>
      </c>
      <c r="C820" s="291" t="s">
        <v>25</v>
      </c>
      <c r="D820" s="295"/>
      <c r="E820" s="295"/>
      <c r="F820" s="295"/>
      <c r="G820" s="295"/>
      <c r="H820" s="295"/>
      <c r="I820" s="295"/>
      <c r="J820" s="295"/>
      <c r="K820" s="295"/>
      <c r="L820" s="295"/>
      <c r="M820" s="295"/>
      <c r="N820" s="295">
        <v>12</v>
      </c>
      <c r="O820" s="295"/>
      <c r="P820" s="295"/>
      <c r="Q820" s="295"/>
      <c r="R820" s="295"/>
      <c r="S820" s="295"/>
      <c r="T820" s="295"/>
      <c r="U820" s="295"/>
      <c r="V820" s="295"/>
      <c r="W820" s="295"/>
      <c r="X820" s="295"/>
      <c r="Y820" s="410"/>
      <c r="Z820" s="415"/>
      <c r="AA820" s="415"/>
      <c r="AB820" s="415"/>
      <c r="AC820" s="415"/>
      <c r="AD820" s="415"/>
      <c r="AE820" s="415"/>
      <c r="AF820" s="415"/>
      <c r="AG820" s="415"/>
      <c r="AH820" s="415"/>
      <c r="AI820" s="415"/>
      <c r="AJ820" s="415"/>
      <c r="AK820" s="415"/>
      <c r="AL820" s="415"/>
      <c r="AM820" s="296">
        <f>SUM(Y820:AL820)</f>
        <v>0</v>
      </c>
    </row>
    <row r="821" spans="1:39" hidden="1" outlineLevel="1">
      <c r="A821" s="530"/>
      <c r="B821" s="294" t="s">
        <v>342</v>
      </c>
      <c r="C821" s="291" t="s">
        <v>163</v>
      </c>
      <c r="D821" s="295"/>
      <c r="E821" s="295"/>
      <c r="F821" s="295"/>
      <c r="G821" s="295"/>
      <c r="H821" s="295"/>
      <c r="I821" s="295"/>
      <c r="J821" s="295"/>
      <c r="K821" s="295"/>
      <c r="L821" s="295"/>
      <c r="M821" s="295"/>
      <c r="N821" s="295">
        <f>N820</f>
        <v>12</v>
      </c>
      <c r="O821" s="295"/>
      <c r="P821" s="295"/>
      <c r="Q821" s="295"/>
      <c r="R821" s="295"/>
      <c r="S821" s="295"/>
      <c r="T821" s="295"/>
      <c r="U821" s="295"/>
      <c r="V821" s="295"/>
      <c r="W821" s="295"/>
      <c r="X821" s="295"/>
      <c r="Y821" s="411">
        <f>Y820</f>
        <v>0</v>
      </c>
      <c r="Z821" s="411">
        <f t="shared" ref="Z821" si="2391">Z820</f>
        <v>0</v>
      </c>
      <c r="AA821" s="411">
        <f t="shared" ref="AA821" si="2392">AA820</f>
        <v>0</v>
      </c>
      <c r="AB821" s="411">
        <f t="shared" ref="AB821" si="2393">AB820</f>
        <v>0</v>
      </c>
      <c r="AC821" s="411">
        <f t="shared" ref="AC821" si="2394">AC820</f>
        <v>0</v>
      </c>
      <c r="AD821" s="411">
        <f t="shared" ref="AD821" si="2395">AD820</f>
        <v>0</v>
      </c>
      <c r="AE821" s="411">
        <f t="shared" ref="AE821" si="2396">AE820</f>
        <v>0</v>
      </c>
      <c r="AF821" s="411">
        <f t="shared" ref="AF821" si="2397">AF820</f>
        <v>0</v>
      </c>
      <c r="AG821" s="411">
        <f t="shared" ref="AG821" si="2398">AG820</f>
        <v>0</v>
      </c>
      <c r="AH821" s="411">
        <f t="shared" ref="AH821" si="2399">AH820</f>
        <v>0</v>
      </c>
      <c r="AI821" s="411">
        <f t="shared" ref="AI821" si="2400">AI820</f>
        <v>0</v>
      </c>
      <c r="AJ821" s="411">
        <f t="shared" ref="AJ821" si="2401">AJ820</f>
        <v>0</v>
      </c>
      <c r="AK821" s="411">
        <f t="shared" ref="AK821" si="2402">AK820</f>
        <v>0</v>
      </c>
      <c r="AL821" s="411">
        <f t="shared" ref="AL821" si="2403">AL820</f>
        <v>0</v>
      </c>
      <c r="AM821" s="306"/>
    </row>
    <row r="822" spans="1:39" hidden="1" outlineLevel="1">
      <c r="A822" s="530"/>
      <c r="B822" s="315"/>
      <c r="C822" s="305"/>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12"/>
      <c r="AA822" s="412"/>
      <c r="AB822" s="412"/>
      <c r="AC822" s="412"/>
      <c r="AD822" s="412"/>
      <c r="AE822" s="412"/>
      <c r="AF822" s="412"/>
      <c r="AG822" s="412"/>
      <c r="AH822" s="412"/>
      <c r="AI822" s="412"/>
      <c r="AJ822" s="412"/>
      <c r="AK822" s="412"/>
      <c r="AL822" s="412"/>
      <c r="AM822" s="306"/>
    </row>
    <row r="823" spans="1:39" ht="15.75" hidden="1" outlineLevel="1">
      <c r="A823" s="530"/>
      <c r="B823" s="288" t="s">
        <v>107</v>
      </c>
      <c r="C823" s="289"/>
      <c r="D823" s="290"/>
      <c r="E823" s="290"/>
      <c r="F823" s="290"/>
      <c r="G823" s="290"/>
      <c r="H823" s="290"/>
      <c r="I823" s="290"/>
      <c r="J823" s="290"/>
      <c r="K823" s="290"/>
      <c r="L823" s="290"/>
      <c r="M823" s="290"/>
      <c r="N823" s="290"/>
      <c r="O823" s="290"/>
      <c r="P823" s="289"/>
      <c r="Q823" s="289"/>
      <c r="R823" s="289"/>
      <c r="S823" s="289"/>
      <c r="T823" s="289"/>
      <c r="U823" s="289"/>
      <c r="V823" s="289"/>
      <c r="W823" s="289"/>
      <c r="X823" s="289"/>
      <c r="Y823" s="414"/>
      <c r="Z823" s="414"/>
      <c r="AA823" s="414"/>
      <c r="AB823" s="414"/>
      <c r="AC823" s="414"/>
      <c r="AD823" s="414"/>
      <c r="AE823" s="414"/>
      <c r="AF823" s="414"/>
      <c r="AG823" s="414"/>
      <c r="AH823" s="414"/>
      <c r="AI823" s="414"/>
      <c r="AJ823" s="414"/>
      <c r="AK823" s="414"/>
      <c r="AL823" s="414"/>
      <c r="AM823" s="292"/>
    </row>
    <row r="824" spans="1:39" hidden="1" outlineLevel="1">
      <c r="A824" s="530">
        <v>14</v>
      </c>
      <c r="B824" s="315" t="s">
        <v>108</v>
      </c>
      <c r="C824" s="291" t="s">
        <v>25</v>
      </c>
      <c r="D824" s="295"/>
      <c r="E824" s="295"/>
      <c r="F824" s="295"/>
      <c r="G824" s="295"/>
      <c r="H824" s="295"/>
      <c r="I824" s="295"/>
      <c r="J824" s="295"/>
      <c r="K824" s="295"/>
      <c r="L824" s="295"/>
      <c r="M824" s="295"/>
      <c r="N824" s="295">
        <v>12</v>
      </c>
      <c r="O824" s="295"/>
      <c r="P824" s="295"/>
      <c r="Q824" s="295"/>
      <c r="R824" s="295"/>
      <c r="S824" s="295"/>
      <c r="T824" s="295"/>
      <c r="U824" s="295"/>
      <c r="V824" s="295"/>
      <c r="W824" s="295"/>
      <c r="X824" s="295"/>
      <c r="Y824" s="415"/>
      <c r="Z824" s="415"/>
      <c r="AA824" s="415"/>
      <c r="AB824" s="415"/>
      <c r="AC824" s="415"/>
      <c r="AD824" s="415"/>
      <c r="AE824" s="415"/>
      <c r="AF824" s="410"/>
      <c r="AG824" s="410"/>
      <c r="AH824" s="410"/>
      <c r="AI824" s="410"/>
      <c r="AJ824" s="410"/>
      <c r="AK824" s="410"/>
      <c r="AL824" s="410"/>
      <c r="AM824" s="296">
        <f>SUM(Y824:AL824)</f>
        <v>0</v>
      </c>
    </row>
    <row r="825" spans="1:39" hidden="1" outlineLevel="1">
      <c r="A825" s="530"/>
      <c r="B825" s="294" t="s">
        <v>342</v>
      </c>
      <c r="C825" s="291" t="s">
        <v>163</v>
      </c>
      <c r="D825" s="295"/>
      <c r="E825" s="295"/>
      <c r="F825" s="295"/>
      <c r="G825" s="295"/>
      <c r="H825" s="295"/>
      <c r="I825" s="295"/>
      <c r="J825" s="295"/>
      <c r="K825" s="295"/>
      <c r="L825" s="295"/>
      <c r="M825" s="295"/>
      <c r="N825" s="295">
        <f>N824</f>
        <v>12</v>
      </c>
      <c r="O825" s="295"/>
      <c r="P825" s="295"/>
      <c r="Q825" s="295"/>
      <c r="R825" s="295"/>
      <c r="S825" s="295"/>
      <c r="T825" s="295"/>
      <c r="U825" s="295"/>
      <c r="V825" s="295"/>
      <c r="W825" s="295"/>
      <c r="X825" s="295"/>
      <c r="Y825" s="411">
        <f>Y824</f>
        <v>0</v>
      </c>
      <c r="Z825" s="411">
        <f t="shared" ref="Z825" si="2404">Z824</f>
        <v>0</v>
      </c>
      <c r="AA825" s="411">
        <f t="shared" ref="AA825" si="2405">AA824</f>
        <v>0</v>
      </c>
      <c r="AB825" s="411">
        <f t="shared" ref="AB825" si="2406">AB824</f>
        <v>0</v>
      </c>
      <c r="AC825" s="411">
        <f t="shared" ref="AC825" si="2407">AC824</f>
        <v>0</v>
      </c>
      <c r="AD825" s="411">
        <f t="shared" ref="AD825" si="2408">AD824</f>
        <v>0</v>
      </c>
      <c r="AE825" s="411">
        <f t="shared" ref="AE825" si="2409">AE824</f>
        <v>0</v>
      </c>
      <c r="AF825" s="411">
        <f t="shared" ref="AF825" si="2410">AF824</f>
        <v>0</v>
      </c>
      <c r="AG825" s="411">
        <f t="shared" ref="AG825" si="2411">AG824</f>
        <v>0</v>
      </c>
      <c r="AH825" s="411">
        <f t="shared" ref="AH825" si="2412">AH824</f>
        <v>0</v>
      </c>
      <c r="AI825" s="411">
        <f t="shared" ref="AI825" si="2413">AI824</f>
        <v>0</v>
      </c>
      <c r="AJ825" s="411">
        <f t="shared" ref="AJ825" si="2414">AJ824</f>
        <v>0</v>
      </c>
      <c r="AK825" s="411">
        <f t="shared" ref="AK825" si="2415">AK824</f>
        <v>0</v>
      </c>
      <c r="AL825" s="411">
        <f t="shared" ref="AL825" si="2416">AL824</f>
        <v>0</v>
      </c>
      <c r="AM825" s="297"/>
    </row>
    <row r="826" spans="1:39" hidden="1" outlineLevel="1">
      <c r="A826" s="530"/>
      <c r="B826" s="315"/>
      <c r="C826" s="305"/>
      <c r="D826" s="291"/>
      <c r="E826" s="291"/>
      <c r="F826" s="291"/>
      <c r="G826" s="291"/>
      <c r="H826" s="291"/>
      <c r="I826" s="291"/>
      <c r="J826" s="291"/>
      <c r="K826" s="291"/>
      <c r="L826" s="291"/>
      <c r="M826" s="291"/>
      <c r="N826" s="468"/>
      <c r="O826" s="291"/>
      <c r="P826" s="291"/>
      <c r="Q826" s="291"/>
      <c r="R826" s="291"/>
      <c r="S826" s="291"/>
      <c r="T826" s="291"/>
      <c r="U826" s="291"/>
      <c r="V826" s="291"/>
      <c r="W826" s="291"/>
      <c r="X826" s="291"/>
      <c r="Y826" s="412"/>
      <c r="Z826" s="412"/>
      <c r="AA826" s="412"/>
      <c r="AB826" s="412"/>
      <c r="AC826" s="412"/>
      <c r="AD826" s="412"/>
      <c r="AE826" s="412"/>
      <c r="AF826" s="412"/>
      <c r="AG826" s="412"/>
      <c r="AH826" s="412"/>
      <c r="AI826" s="412"/>
      <c r="AJ826" s="412"/>
      <c r="AK826" s="412"/>
      <c r="AL826" s="412"/>
      <c r="AM826" s="306"/>
    </row>
    <row r="827" spans="1:39" s="309" customFormat="1" ht="15.75" hidden="1" outlineLevel="1">
      <c r="A827" s="530"/>
      <c r="B827" s="288" t="s">
        <v>490</v>
      </c>
      <c r="C827" s="291"/>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2"/>
      <c r="Z827" s="412"/>
      <c r="AA827" s="412"/>
      <c r="AB827" s="412"/>
      <c r="AC827" s="412"/>
      <c r="AD827" s="412"/>
      <c r="AE827" s="416"/>
      <c r="AF827" s="416"/>
      <c r="AG827" s="416"/>
      <c r="AH827" s="416"/>
      <c r="AI827" s="416"/>
      <c r="AJ827" s="416"/>
      <c r="AK827" s="416"/>
      <c r="AL827" s="416"/>
      <c r="AM827" s="515"/>
    </row>
    <row r="828" spans="1:39" hidden="1" outlineLevel="1">
      <c r="A828" s="530">
        <v>15</v>
      </c>
      <c r="B828" s="294" t="s">
        <v>495</v>
      </c>
      <c r="C828" s="291" t="s">
        <v>25</v>
      </c>
      <c r="D828" s="295"/>
      <c r="E828" s="295"/>
      <c r="F828" s="295"/>
      <c r="G828" s="295"/>
      <c r="H828" s="295"/>
      <c r="I828" s="295"/>
      <c r="J828" s="295"/>
      <c r="K828" s="295"/>
      <c r="L828" s="295"/>
      <c r="M828" s="295"/>
      <c r="N828" s="295">
        <v>0</v>
      </c>
      <c r="O828" s="295"/>
      <c r="P828" s="295"/>
      <c r="Q828" s="295"/>
      <c r="R828" s="295"/>
      <c r="S828" s="295"/>
      <c r="T828" s="295"/>
      <c r="U828" s="295"/>
      <c r="V828" s="295"/>
      <c r="W828" s="295"/>
      <c r="X828" s="295"/>
      <c r="Y828" s="415"/>
      <c r="Z828" s="415"/>
      <c r="AA828" s="415"/>
      <c r="AB828" s="415"/>
      <c r="AC828" s="415"/>
      <c r="AD828" s="415"/>
      <c r="AE828" s="415"/>
      <c r="AF828" s="410"/>
      <c r="AG828" s="410"/>
      <c r="AH828" s="410"/>
      <c r="AI828" s="410"/>
      <c r="AJ828" s="410"/>
      <c r="AK828" s="410"/>
      <c r="AL828" s="410"/>
      <c r="AM828" s="296">
        <f>SUM(Y828:AL828)</f>
        <v>0</v>
      </c>
    </row>
    <row r="829" spans="1:39" hidden="1" outlineLevel="1">
      <c r="A829" s="530"/>
      <c r="B829" s="294" t="s">
        <v>342</v>
      </c>
      <c r="C829" s="291" t="s">
        <v>163</v>
      </c>
      <c r="D829" s="295"/>
      <c r="E829" s="295"/>
      <c r="F829" s="295"/>
      <c r="G829" s="295"/>
      <c r="H829" s="295"/>
      <c r="I829" s="295"/>
      <c r="J829" s="295"/>
      <c r="K829" s="295"/>
      <c r="L829" s="295"/>
      <c r="M829" s="295"/>
      <c r="N829" s="295">
        <f>N828</f>
        <v>0</v>
      </c>
      <c r="O829" s="295"/>
      <c r="P829" s="295"/>
      <c r="Q829" s="295"/>
      <c r="R829" s="295"/>
      <c r="S829" s="295"/>
      <c r="T829" s="295"/>
      <c r="U829" s="295"/>
      <c r="V829" s="295"/>
      <c r="W829" s="295"/>
      <c r="X829" s="295"/>
      <c r="Y829" s="411">
        <f>Y828</f>
        <v>0</v>
      </c>
      <c r="Z829" s="411">
        <f t="shared" ref="Z829:AL829" si="2417">Z828</f>
        <v>0</v>
      </c>
      <c r="AA829" s="411">
        <f t="shared" si="2417"/>
        <v>0</v>
      </c>
      <c r="AB829" s="411">
        <f t="shared" si="2417"/>
        <v>0</v>
      </c>
      <c r="AC829" s="411">
        <f t="shared" si="2417"/>
        <v>0</v>
      </c>
      <c r="AD829" s="411">
        <f t="shared" si="2417"/>
        <v>0</v>
      </c>
      <c r="AE829" s="411">
        <f t="shared" si="2417"/>
        <v>0</v>
      </c>
      <c r="AF829" s="411">
        <f t="shared" si="2417"/>
        <v>0</v>
      </c>
      <c r="AG829" s="411">
        <f t="shared" si="2417"/>
        <v>0</v>
      </c>
      <c r="AH829" s="411">
        <f t="shared" si="2417"/>
        <v>0</v>
      </c>
      <c r="AI829" s="411">
        <f t="shared" si="2417"/>
        <v>0</v>
      </c>
      <c r="AJ829" s="411">
        <f t="shared" si="2417"/>
        <v>0</v>
      </c>
      <c r="AK829" s="411">
        <f t="shared" si="2417"/>
        <v>0</v>
      </c>
      <c r="AL829" s="411">
        <f t="shared" si="2417"/>
        <v>0</v>
      </c>
      <c r="AM829" s="297"/>
    </row>
    <row r="830" spans="1:39" hidden="1" outlineLevel="1">
      <c r="A830" s="530"/>
      <c r="B830" s="315"/>
      <c r="C830" s="305"/>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2"/>
      <c r="Z830" s="412"/>
      <c r="AA830" s="412"/>
      <c r="AB830" s="412"/>
      <c r="AC830" s="412"/>
      <c r="AD830" s="412"/>
      <c r="AE830" s="412"/>
      <c r="AF830" s="412"/>
      <c r="AG830" s="412"/>
      <c r="AH830" s="412"/>
      <c r="AI830" s="412"/>
      <c r="AJ830" s="412"/>
      <c r="AK830" s="412"/>
      <c r="AL830" s="412"/>
      <c r="AM830" s="306"/>
    </row>
    <row r="831" spans="1:39" s="283" customFormat="1" hidden="1" outlineLevel="1">
      <c r="A831" s="530">
        <v>16</v>
      </c>
      <c r="B831" s="324" t="s">
        <v>491</v>
      </c>
      <c r="C831" s="291" t="s">
        <v>25</v>
      </c>
      <c r="D831" s="295"/>
      <c r="E831" s="295"/>
      <c r="F831" s="295"/>
      <c r="G831" s="295"/>
      <c r="H831" s="295"/>
      <c r="I831" s="295"/>
      <c r="J831" s="295"/>
      <c r="K831" s="295"/>
      <c r="L831" s="295"/>
      <c r="M831" s="295"/>
      <c r="N831" s="295">
        <v>0</v>
      </c>
      <c r="O831" s="295"/>
      <c r="P831" s="295"/>
      <c r="Q831" s="295"/>
      <c r="R831" s="295"/>
      <c r="S831" s="295"/>
      <c r="T831" s="295"/>
      <c r="U831" s="295"/>
      <c r="V831" s="295"/>
      <c r="W831" s="295"/>
      <c r="X831" s="295"/>
      <c r="Y831" s="415"/>
      <c r="Z831" s="415"/>
      <c r="AA831" s="415"/>
      <c r="AB831" s="415"/>
      <c r="AC831" s="415"/>
      <c r="AD831" s="415"/>
      <c r="AE831" s="415"/>
      <c r="AF831" s="410"/>
      <c r="AG831" s="410"/>
      <c r="AH831" s="410"/>
      <c r="AI831" s="410"/>
      <c r="AJ831" s="410"/>
      <c r="AK831" s="410"/>
      <c r="AL831" s="410"/>
      <c r="AM831" s="296">
        <f>SUM(Y831:AL831)</f>
        <v>0</v>
      </c>
    </row>
    <row r="832" spans="1:39" s="283" customFormat="1" hidden="1" outlineLevel="1">
      <c r="A832" s="530"/>
      <c r="B832" s="294" t="s">
        <v>342</v>
      </c>
      <c r="C832" s="291" t="s">
        <v>163</v>
      </c>
      <c r="D832" s="295"/>
      <c r="E832" s="295"/>
      <c r="F832" s="295"/>
      <c r="G832" s="295"/>
      <c r="H832" s="295"/>
      <c r="I832" s="295"/>
      <c r="J832" s="295"/>
      <c r="K832" s="295"/>
      <c r="L832" s="295"/>
      <c r="M832" s="295"/>
      <c r="N832" s="295">
        <f>N831</f>
        <v>0</v>
      </c>
      <c r="O832" s="295"/>
      <c r="P832" s="295"/>
      <c r="Q832" s="295"/>
      <c r="R832" s="295"/>
      <c r="S832" s="295"/>
      <c r="T832" s="295"/>
      <c r="U832" s="295"/>
      <c r="V832" s="295"/>
      <c r="W832" s="295"/>
      <c r="X832" s="295"/>
      <c r="Y832" s="411">
        <f>Y831</f>
        <v>0</v>
      </c>
      <c r="Z832" s="411">
        <f t="shared" ref="Z832:AL832" si="2418">Z831</f>
        <v>0</v>
      </c>
      <c r="AA832" s="411">
        <f t="shared" si="2418"/>
        <v>0</v>
      </c>
      <c r="AB832" s="411">
        <f t="shared" si="2418"/>
        <v>0</v>
      </c>
      <c r="AC832" s="411">
        <f t="shared" si="2418"/>
        <v>0</v>
      </c>
      <c r="AD832" s="411">
        <f t="shared" si="2418"/>
        <v>0</v>
      </c>
      <c r="AE832" s="411">
        <f t="shared" si="2418"/>
        <v>0</v>
      </c>
      <c r="AF832" s="411">
        <f t="shared" si="2418"/>
        <v>0</v>
      </c>
      <c r="AG832" s="411">
        <f t="shared" si="2418"/>
        <v>0</v>
      </c>
      <c r="AH832" s="411">
        <f t="shared" si="2418"/>
        <v>0</v>
      </c>
      <c r="AI832" s="411">
        <f t="shared" si="2418"/>
        <v>0</v>
      </c>
      <c r="AJ832" s="411">
        <f t="shared" si="2418"/>
        <v>0</v>
      </c>
      <c r="AK832" s="411">
        <f t="shared" si="2418"/>
        <v>0</v>
      </c>
      <c r="AL832" s="411">
        <f t="shared" si="2418"/>
        <v>0</v>
      </c>
      <c r="AM832" s="297"/>
    </row>
    <row r="833" spans="1:39" s="283" customFormat="1" hidden="1" outlineLevel="1">
      <c r="A833" s="530"/>
      <c r="B833" s="324"/>
      <c r="C833" s="291"/>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12"/>
      <c r="Z833" s="412"/>
      <c r="AA833" s="412"/>
      <c r="AB833" s="412"/>
      <c r="AC833" s="412"/>
      <c r="AD833" s="412"/>
      <c r="AE833" s="416"/>
      <c r="AF833" s="416"/>
      <c r="AG833" s="416"/>
      <c r="AH833" s="416"/>
      <c r="AI833" s="416"/>
      <c r="AJ833" s="416"/>
      <c r="AK833" s="416"/>
      <c r="AL833" s="416"/>
      <c r="AM833" s="313"/>
    </row>
    <row r="834" spans="1:39" ht="15.75" hidden="1" outlineLevel="1">
      <c r="A834" s="530"/>
      <c r="B834" s="517" t="s">
        <v>496</v>
      </c>
      <c r="C834" s="320"/>
      <c r="D834" s="290"/>
      <c r="E834" s="289"/>
      <c r="F834" s="289"/>
      <c r="G834" s="289"/>
      <c r="H834" s="289"/>
      <c r="I834" s="289"/>
      <c r="J834" s="289"/>
      <c r="K834" s="289"/>
      <c r="L834" s="289"/>
      <c r="M834" s="289"/>
      <c r="N834" s="290"/>
      <c r="O834" s="289"/>
      <c r="P834" s="289"/>
      <c r="Q834" s="289"/>
      <c r="R834" s="289"/>
      <c r="S834" s="289"/>
      <c r="T834" s="289"/>
      <c r="U834" s="289"/>
      <c r="V834" s="289"/>
      <c r="W834" s="289"/>
      <c r="X834" s="289"/>
      <c r="Y834" s="414"/>
      <c r="Z834" s="414"/>
      <c r="AA834" s="414"/>
      <c r="AB834" s="414"/>
      <c r="AC834" s="414"/>
      <c r="AD834" s="414"/>
      <c r="AE834" s="414"/>
      <c r="AF834" s="414"/>
      <c r="AG834" s="414"/>
      <c r="AH834" s="414"/>
      <c r="AI834" s="414"/>
      <c r="AJ834" s="414"/>
      <c r="AK834" s="414"/>
      <c r="AL834" s="414"/>
      <c r="AM834" s="292"/>
    </row>
    <row r="835" spans="1:39" hidden="1" outlineLevel="1">
      <c r="A835" s="530">
        <v>17</v>
      </c>
      <c r="B835" s="428" t="s">
        <v>112</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26"/>
      <c r="Z835" s="410"/>
      <c r="AA835" s="410"/>
      <c r="AB835" s="410"/>
      <c r="AC835" s="410"/>
      <c r="AD835" s="410"/>
      <c r="AE835" s="410"/>
      <c r="AF835" s="415"/>
      <c r="AG835" s="415"/>
      <c r="AH835" s="415"/>
      <c r="AI835" s="415"/>
      <c r="AJ835" s="415"/>
      <c r="AK835" s="415"/>
      <c r="AL835" s="415"/>
      <c r="AM835" s="296">
        <f>SUM(Y835:AL835)</f>
        <v>0</v>
      </c>
    </row>
    <row r="836" spans="1:39" hidden="1" outlineLevel="1">
      <c r="A836" s="530"/>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1">
        <f>Y835</f>
        <v>0</v>
      </c>
      <c r="Z836" s="411">
        <f t="shared" ref="Z836:AL836" si="2419">Z835</f>
        <v>0</v>
      </c>
      <c r="AA836" s="411">
        <f t="shared" si="2419"/>
        <v>0</v>
      </c>
      <c r="AB836" s="411">
        <f t="shared" si="2419"/>
        <v>0</v>
      </c>
      <c r="AC836" s="411">
        <f t="shared" si="2419"/>
        <v>0</v>
      </c>
      <c r="AD836" s="411">
        <f t="shared" si="2419"/>
        <v>0</v>
      </c>
      <c r="AE836" s="411">
        <f t="shared" si="2419"/>
        <v>0</v>
      </c>
      <c r="AF836" s="411">
        <f t="shared" si="2419"/>
        <v>0</v>
      </c>
      <c r="AG836" s="411">
        <f t="shared" si="2419"/>
        <v>0</v>
      </c>
      <c r="AH836" s="411">
        <f t="shared" si="2419"/>
        <v>0</v>
      </c>
      <c r="AI836" s="411">
        <f t="shared" si="2419"/>
        <v>0</v>
      </c>
      <c r="AJ836" s="411">
        <f t="shared" si="2419"/>
        <v>0</v>
      </c>
      <c r="AK836" s="411">
        <f t="shared" si="2419"/>
        <v>0</v>
      </c>
      <c r="AL836" s="411">
        <f t="shared" si="2419"/>
        <v>0</v>
      </c>
      <c r="AM836" s="306"/>
    </row>
    <row r="837" spans="1:39" hidden="1" outlineLevel="1">
      <c r="A837" s="530"/>
      <c r="B837" s="294"/>
      <c r="C837" s="291"/>
      <c r="D837" s="291"/>
      <c r="E837" s="291"/>
      <c r="F837" s="291"/>
      <c r="G837" s="291"/>
      <c r="H837" s="291"/>
      <c r="I837" s="291"/>
      <c r="J837" s="291"/>
      <c r="K837" s="291"/>
      <c r="L837" s="291"/>
      <c r="M837" s="291"/>
      <c r="N837" s="291"/>
      <c r="O837" s="291"/>
      <c r="P837" s="291"/>
      <c r="Q837" s="291"/>
      <c r="R837" s="291"/>
      <c r="S837" s="291"/>
      <c r="T837" s="291"/>
      <c r="U837" s="291"/>
      <c r="V837" s="291"/>
      <c r="W837" s="291"/>
      <c r="X837" s="291"/>
      <c r="Y837" s="422"/>
      <c r="Z837" s="425"/>
      <c r="AA837" s="425"/>
      <c r="AB837" s="425"/>
      <c r="AC837" s="425"/>
      <c r="AD837" s="425"/>
      <c r="AE837" s="425"/>
      <c r="AF837" s="425"/>
      <c r="AG837" s="425"/>
      <c r="AH837" s="425"/>
      <c r="AI837" s="425"/>
      <c r="AJ837" s="425"/>
      <c r="AK837" s="425"/>
      <c r="AL837" s="425"/>
      <c r="AM837" s="306"/>
    </row>
    <row r="838" spans="1:39" hidden="1" outlineLevel="1">
      <c r="A838" s="530">
        <v>18</v>
      </c>
      <c r="B838" s="428" t="s">
        <v>109</v>
      </c>
      <c r="C838" s="291" t="s">
        <v>25</v>
      </c>
      <c r="D838" s="295"/>
      <c r="E838" s="295"/>
      <c r="F838" s="295"/>
      <c r="G838" s="295"/>
      <c r="H838" s="295"/>
      <c r="I838" s="295"/>
      <c r="J838" s="295"/>
      <c r="K838" s="295"/>
      <c r="L838" s="295"/>
      <c r="M838" s="295"/>
      <c r="N838" s="295">
        <v>12</v>
      </c>
      <c r="O838" s="295"/>
      <c r="P838" s="295"/>
      <c r="Q838" s="295"/>
      <c r="R838" s="295"/>
      <c r="S838" s="295"/>
      <c r="T838" s="295"/>
      <c r="U838" s="295"/>
      <c r="V838" s="295"/>
      <c r="W838" s="295"/>
      <c r="X838" s="295"/>
      <c r="Y838" s="426"/>
      <c r="Z838" s="410"/>
      <c r="AA838" s="410"/>
      <c r="AB838" s="410"/>
      <c r="AC838" s="410"/>
      <c r="AD838" s="410"/>
      <c r="AE838" s="410"/>
      <c r="AF838" s="415"/>
      <c r="AG838" s="415"/>
      <c r="AH838" s="415"/>
      <c r="AI838" s="415"/>
      <c r="AJ838" s="415"/>
      <c r="AK838" s="415"/>
      <c r="AL838" s="415"/>
      <c r="AM838" s="296">
        <f>SUM(Y838:AL838)</f>
        <v>0</v>
      </c>
    </row>
    <row r="839" spans="1:39" hidden="1" outlineLevel="1">
      <c r="A839" s="530"/>
      <c r="B839" s="294" t="s">
        <v>342</v>
      </c>
      <c r="C839" s="291" t="s">
        <v>163</v>
      </c>
      <c r="D839" s="295"/>
      <c r="E839" s="295"/>
      <c r="F839" s="295"/>
      <c r="G839" s="295"/>
      <c r="H839" s="295"/>
      <c r="I839" s="295"/>
      <c r="J839" s="295"/>
      <c r="K839" s="295"/>
      <c r="L839" s="295"/>
      <c r="M839" s="295"/>
      <c r="N839" s="295">
        <f>N838</f>
        <v>12</v>
      </c>
      <c r="O839" s="295"/>
      <c r="P839" s="295"/>
      <c r="Q839" s="295"/>
      <c r="R839" s="295"/>
      <c r="S839" s="295"/>
      <c r="T839" s="295"/>
      <c r="U839" s="295"/>
      <c r="V839" s="295"/>
      <c r="W839" s="295"/>
      <c r="X839" s="295"/>
      <c r="Y839" s="411">
        <f>Y838</f>
        <v>0</v>
      </c>
      <c r="Z839" s="411">
        <f t="shared" ref="Z839:AL839" si="2420">Z838</f>
        <v>0</v>
      </c>
      <c r="AA839" s="411">
        <f t="shared" si="2420"/>
        <v>0</v>
      </c>
      <c r="AB839" s="411">
        <f t="shared" si="2420"/>
        <v>0</v>
      </c>
      <c r="AC839" s="411">
        <f t="shared" si="2420"/>
        <v>0</v>
      </c>
      <c r="AD839" s="411">
        <f t="shared" si="2420"/>
        <v>0</v>
      </c>
      <c r="AE839" s="411">
        <f t="shared" si="2420"/>
        <v>0</v>
      </c>
      <c r="AF839" s="411">
        <f t="shared" si="2420"/>
        <v>0</v>
      </c>
      <c r="AG839" s="411">
        <f t="shared" si="2420"/>
        <v>0</v>
      </c>
      <c r="AH839" s="411">
        <f t="shared" si="2420"/>
        <v>0</v>
      </c>
      <c r="AI839" s="411">
        <f t="shared" si="2420"/>
        <v>0</v>
      </c>
      <c r="AJ839" s="411">
        <f t="shared" si="2420"/>
        <v>0</v>
      </c>
      <c r="AK839" s="411">
        <f t="shared" si="2420"/>
        <v>0</v>
      </c>
      <c r="AL839" s="411">
        <f t="shared" si="2420"/>
        <v>0</v>
      </c>
      <c r="AM839" s="306"/>
    </row>
    <row r="840" spans="1:39" hidden="1" outlineLevel="1">
      <c r="A840" s="530"/>
      <c r="B840" s="322"/>
      <c r="C840" s="291"/>
      <c r="D840" s="291"/>
      <c r="E840" s="291"/>
      <c r="F840" s="291"/>
      <c r="G840" s="291"/>
      <c r="H840" s="291"/>
      <c r="I840" s="291"/>
      <c r="J840" s="291"/>
      <c r="K840" s="291"/>
      <c r="L840" s="291"/>
      <c r="M840" s="291"/>
      <c r="N840" s="291"/>
      <c r="O840" s="291"/>
      <c r="P840" s="291"/>
      <c r="Q840" s="291"/>
      <c r="R840" s="291"/>
      <c r="S840" s="291"/>
      <c r="T840" s="291"/>
      <c r="U840" s="291"/>
      <c r="V840" s="291"/>
      <c r="W840" s="291"/>
      <c r="X840" s="291"/>
      <c r="Y840" s="423"/>
      <c r="Z840" s="424"/>
      <c r="AA840" s="424"/>
      <c r="AB840" s="424"/>
      <c r="AC840" s="424"/>
      <c r="AD840" s="424"/>
      <c r="AE840" s="424"/>
      <c r="AF840" s="424"/>
      <c r="AG840" s="424"/>
      <c r="AH840" s="424"/>
      <c r="AI840" s="424"/>
      <c r="AJ840" s="424"/>
      <c r="AK840" s="424"/>
      <c r="AL840" s="424"/>
      <c r="AM840" s="297"/>
    </row>
    <row r="841" spans="1:39" hidden="1" outlineLevel="1">
      <c r="A841" s="530">
        <v>19</v>
      </c>
      <c r="B841" s="428" t="s">
        <v>111</v>
      </c>
      <c r="C841" s="291" t="s">
        <v>25</v>
      </c>
      <c r="D841" s="295"/>
      <c r="E841" s="295"/>
      <c r="F841" s="295"/>
      <c r="G841" s="295"/>
      <c r="H841" s="295"/>
      <c r="I841" s="295"/>
      <c r="J841" s="295"/>
      <c r="K841" s="295"/>
      <c r="L841" s="295"/>
      <c r="M841" s="295"/>
      <c r="N841" s="295">
        <v>12</v>
      </c>
      <c r="O841" s="295"/>
      <c r="P841" s="295"/>
      <c r="Q841" s="295"/>
      <c r="R841" s="295"/>
      <c r="S841" s="295"/>
      <c r="T841" s="295"/>
      <c r="U841" s="295"/>
      <c r="V841" s="295"/>
      <c r="W841" s="295"/>
      <c r="X841" s="295"/>
      <c r="Y841" s="426"/>
      <c r="Z841" s="410"/>
      <c r="AA841" s="410"/>
      <c r="AB841" s="410"/>
      <c r="AC841" s="410"/>
      <c r="AD841" s="410"/>
      <c r="AE841" s="410"/>
      <c r="AF841" s="415"/>
      <c r="AG841" s="415"/>
      <c r="AH841" s="415"/>
      <c r="AI841" s="415"/>
      <c r="AJ841" s="415"/>
      <c r="AK841" s="415"/>
      <c r="AL841" s="415"/>
      <c r="AM841" s="296">
        <f>SUM(Y841:AL841)</f>
        <v>0</v>
      </c>
    </row>
    <row r="842" spans="1:39" hidden="1" outlineLevel="1">
      <c r="A842" s="530"/>
      <c r="B842" s="294" t="s">
        <v>342</v>
      </c>
      <c r="C842" s="291" t="s">
        <v>163</v>
      </c>
      <c r="D842" s="295"/>
      <c r="E842" s="295"/>
      <c r="F842" s="295"/>
      <c r="G842" s="295"/>
      <c r="H842" s="295"/>
      <c r="I842" s="295"/>
      <c r="J842" s="295"/>
      <c r="K842" s="295"/>
      <c r="L842" s="295"/>
      <c r="M842" s="295"/>
      <c r="N842" s="295">
        <f>N841</f>
        <v>12</v>
      </c>
      <c r="O842" s="295"/>
      <c r="P842" s="295"/>
      <c r="Q842" s="295"/>
      <c r="R842" s="295"/>
      <c r="S842" s="295"/>
      <c r="T842" s="295"/>
      <c r="U842" s="295"/>
      <c r="V842" s="295"/>
      <c r="W842" s="295"/>
      <c r="X842" s="295"/>
      <c r="Y842" s="411">
        <f>Y841</f>
        <v>0</v>
      </c>
      <c r="Z842" s="411">
        <f t="shared" ref="Z842:AL842" si="2421">Z841</f>
        <v>0</v>
      </c>
      <c r="AA842" s="411">
        <f t="shared" si="2421"/>
        <v>0</v>
      </c>
      <c r="AB842" s="411">
        <f t="shared" si="2421"/>
        <v>0</v>
      </c>
      <c r="AC842" s="411">
        <f t="shared" si="2421"/>
        <v>0</v>
      </c>
      <c r="AD842" s="411">
        <f t="shared" si="2421"/>
        <v>0</v>
      </c>
      <c r="AE842" s="411">
        <f t="shared" si="2421"/>
        <v>0</v>
      </c>
      <c r="AF842" s="411">
        <f t="shared" si="2421"/>
        <v>0</v>
      </c>
      <c r="AG842" s="411">
        <f t="shared" si="2421"/>
        <v>0</v>
      </c>
      <c r="AH842" s="411">
        <f t="shared" si="2421"/>
        <v>0</v>
      </c>
      <c r="AI842" s="411">
        <f t="shared" si="2421"/>
        <v>0</v>
      </c>
      <c r="AJ842" s="411">
        <f t="shared" si="2421"/>
        <v>0</v>
      </c>
      <c r="AK842" s="411">
        <f t="shared" si="2421"/>
        <v>0</v>
      </c>
      <c r="AL842" s="411">
        <f t="shared" si="2421"/>
        <v>0</v>
      </c>
      <c r="AM842" s="297"/>
    </row>
    <row r="843" spans="1:39" hidden="1" outlineLevel="1">
      <c r="A843" s="530"/>
      <c r="B843" s="322"/>
      <c r="C843" s="291"/>
      <c r="D843" s="291"/>
      <c r="E843" s="291"/>
      <c r="F843" s="291"/>
      <c r="G843" s="291"/>
      <c r="H843" s="291"/>
      <c r="I843" s="291"/>
      <c r="J843" s="291"/>
      <c r="K843" s="291"/>
      <c r="L843" s="291"/>
      <c r="M843" s="291"/>
      <c r="N843" s="291"/>
      <c r="O843" s="291"/>
      <c r="P843" s="291"/>
      <c r="Q843" s="291"/>
      <c r="R843" s="291"/>
      <c r="S843" s="291"/>
      <c r="T843" s="291"/>
      <c r="U843" s="291"/>
      <c r="V843" s="291"/>
      <c r="W843" s="291"/>
      <c r="X843" s="291"/>
      <c r="Y843" s="412"/>
      <c r="Z843" s="412"/>
      <c r="AA843" s="412"/>
      <c r="AB843" s="412"/>
      <c r="AC843" s="412"/>
      <c r="AD843" s="412"/>
      <c r="AE843" s="412"/>
      <c r="AF843" s="412"/>
      <c r="AG843" s="412"/>
      <c r="AH843" s="412"/>
      <c r="AI843" s="412"/>
      <c r="AJ843" s="412"/>
      <c r="AK843" s="412"/>
      <c r="AL843" s="412"/>
      <c r="AM843" s="306"/>
    </row>
    <row r="844" spans="1:39" hidden="1" outlineLevel="1">
      <c r="A844" s="530">
        <v>20</v>
      </c>
      <c r="B844" s="428" t="s">
        <v>110</v>
      </c>
      <c r="C844" s="291" t="s">
        <v>25</v>
      </c>
      <c r="D844" s="295"/>
      <c r="E844" s="295"/>
      <c r="F844" s="295"/>
      <c r="G844" s="295"/>
      <c r="H844" s="295"/>
      <c r="I844" s="295"/>
      <c r="J844" s="295"/>
      <c r="K844" s="295"/>
      <c r="L844" s="295"/>
      <c r="M844" s="295"/>
      <c r="N844" s="295">
        <v>12</v>
      </c>
      <c r="O844" s="295"/>
      <c r="P844" s="295"/>
      <c r="Q844" s="295"/>
      <c r="R844" s="295"/>
      <c r="S844" s="295"/>
      <c r="T844" s="295"/>
      <c r="U844" s="295"/>
      <c r="V844" s="295"/>
      <c r="W844" s="295"/>
      <c r="X844" s="295"/>
      <c r="Y844" s="426"/>
      <c r="Z844" s="410"/>
      <c r="AA844" s="410"/>
      <c r="AB844" s="410"/>
      <c r="AC844" s="410"/>
      <c r="AD844" s="410"/>
      <c r="AE844" s="410"/>
      <c r="AF844" s="415"/>
      <c r="AG844" s="415"/>
      <c r="AH844" s="415"/>
      <c r="AI844" s="415"/>
      <c r="AJ844" s="415"/>
      <c r="AK844" s="415"/>
      <c r="AL844" s="415"/>
      <c r="AM844" s="296">
        <f>SUM(Y844:AL844)</f>
        <v>0</v>
      </c>
    </row>
    <row r="845" spans="1:39" hidden="1" outlineLevel="1">
      <c r="A845" s="530"/>
      <c r="B845" s="294" t="s">
        <v>342</v>
      </c>
      <c r="C845" s="291" t="s">
        <v>163</v>
      </c>
      <c r="D845" s="295"/>
      <c r="E845" s="295"/>
      <c r="F845" s="295"/>
      <c r="G845" s="295"/>
      <c r="H845" s="295"/>
      <c r="I845" s="295"/>
      <c r="J845" s="295"/>
      <c r="K845" s="295"/>
      <c r="L845" s="295"/>
      <c r="M845" s="295"/>
      <c r="N845" s="295">
        <f>N844</f>
        <v>12</v>
      </c>
      <c r="O845" s="295"/>
      <c r="P845" s="295"/>
      <c r="Q845" s="295"/>
      <c r="R845" s="295"/>
      <c r="S845" s="295"/>
      <c r="T845" s="295"/>
      <c r="U845" s="295"/>
      <c r="V845" s="295"/>
      <c r="W845" s="295"/>
      <c r="X845" s="295"/>
      <c r="Y845" s="411">
        <f>Y844</f>
        <v>0</v>
      </c>
      <c r="Z845" s="411">
        <f t="shared" ref="Z845:AL845" si="2422">Z844</f>
        <v>0</v>
      </c>
      <c r="AA845" s="411">
        <f t="shared" si="2422"/>
        <v>0</v>
      </c>
      <c r="AB845" s="411">
        <f t="shared" si="2422"/>
        <v>0</v>
      </c>
      <c r="AC845" s="411">
        <f t="shared" si="2422"/>
        <v>0</v>
      </c>
      <c r="AD845" s="411">
        <f t="shared" si="2422"/>
        <v>0</v>
      </c>
      <c r="AE845" s="411">
        <f t="shared" si="2422"/>
        <v>0</v>
      </c>
      <c r="AF845" s="411">
        <f t="shared" si="2422"/>
        <v>0</v>
      </c>
      <c r="AG845" s="411">
        <f t="shared" si="2422"/>
        <v>0</v>
      </c>
      <c r="AH845" s="411">
        <f t="shared" si="2422"/>
        <v>0</v>
      </c>
      <c r="AI845" s="411">
        <f t="shared" si="2422"/>
        <v>0</v>
      </c>
      <c r="AJ845" s="411">
        <f t="shared" si="2422"/>
        <v>0</v>
      </c>
      <c r="AK845" s="411">
        <f t="shared" si="2422"/>
        <v>0</v>
      </c>
      <c r="AL845" s="411">
        <f t="shared" si="2422"/>
        <v>0</v>
      </c>
      <c r="AM845" s="306"/>
    </row>
    <row r="846" spans="1:39" ht="15.75" hidden="1" outlineLevel="1">
      <c r="A846" s="530"/>
      <c r="B846" s="323"/>
      <c r="C846" s="300"/>
      <c r="D846" s="291"/>
      <c r="E846" s="291"/>
      <c r="F846" s="291"/>
      <c r="G846" s="291"/>
      <c r="H846" s="291"/>
      <c r="I846" s="291"/>
      <c r="J846" s="291"/>
      <c r="K846" s="291"/>
      <c r="L846" s="291"/>
      <c r="M846" s="291"/>
      <c r="N846" s="300"/>
      <c r="O846" s="291"/>
      <c r="P846" s="291"/>
      <c r="Q846" s="291"/>
      <c r="R846" s="291"/>
      <c r="S846" s="291"/>
      <c r="T846" s="291"/>
      <c r="U846" s="291"/>
      <c r="V846" s="291"/>
      <c r="W846" s="291"/>
      <c r="X846" s="291"/>
      <c r="Y846" s="412"/>
      <c r="Z846" s="412"/>
      <c r="AA846" s="412"/>
      <c r="AB846" s="412"/>
      <c r="AC846" s="412"/>
      <c r="AD846" s="412"/>
      <c r="AE846" s="412"/>
      <c r="AF846" s="412"/>
      <c r="AG846" s="412"/>
      <c r="AH846" s="412"/>
      <c r="AI846" s="412"/>
      <c r="AJ846" s="412"/>
      <c r="AK846" s="412"/>
      <c r="AL846" s="412"/>
      <c r="AM846" s="306"/>
    </row>
    <row r="847" spans="1:39" ht="15.75" hidden="1" outlineLevel="1">
      <c r="A847" s="530"/>
      <c r="B847" s="516" t="s">
        <v>503</v>
      </c>
      <c r="C847" s="291"/>
      <c r="D847" s="291"/>
      <c r="E847" s="291"/>
      <c r="F847" s="291"/>
      <c r="G847" s="291"/>
      <c r="H847" s="291"/>
      <c r="I847" s="291"/>
      <c r="J847" s="291"/>
      <c r="K847" s="291"/>
      <c r="L847" s="291"/>
      <c r="M847" s="291"/>
      <c r="N847" s="291"/>
      <c r="O847" s="291"/>
      <c r="P847" s="291"/>
      <c r="Q847" s="291"/>
      <c r="R847" s="291"/>
      <c r="S847" s="291"/>
      <c r="T847" s="291"/>
      <c r="U847" s="291"/>
      <c r="V847" s="291"/>
      <c r="W847" s="291"/>
      <c r="X847" s="291"/>
      <c r="Y847" s="422"/>
      <c r="Z847" s="425"/>
      <c r="AA847" s="425"/>
      <c r="AB847" s="425"/>
      <c r="AC847" s="425"/>
      <c r="AD847" s="425"/>
      <c r="AE847" s="425"/>
      <c r="AF847" s="425"/>
      <c r="AG847" s="425"/>
      <c r="AH847" s="425"/>
      <c r="AI847" s="425"/>
      <c r="AJ847" s="425"/>
      <c r="AK847" s="425"/>
      <c r="AL847" s="425"/>
      <c r="AM847" s="306"/>
    </row>
    <row r="848" spans="1:39" ht="15.75" hidden="1" outlineLevel="1">
      <c r="A848" s="530"/>
      <c r="B848" s="502" t="s">
        <v>499</v>
      </c>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2"/>
      <c r="Z848" s="425"/>
      <c r="AA848" s="425"/>
      <c r="AB848" s="425"/>
      <c r="AC848" s="425"/>
      <c r="AD848" s="425"/>
      <c r="AE848" s="425"/>
      <c r="AF848" s="425"/>
      <c r="AG848" s="425"/>
      <c r="AH848" s="425"/>
      <c r="AI848" s="425"/>
      <c r="AJ848" s="425"/>
      <c r="AK848" s="425"/>
      <c r="AL848" s="425"/>
      <c r="AM848" s="306"/>
    </row>
    <row r="849" spans="1:39" hidden="1" outlineLevel="1">
      <c r="A849" s="530">
        <v>21</v>
      </c>
      <c r="B849" s="428" t="s">
        <v>113</v>
      </c>
      <c r="C849" s="291" t="s">
        <v>25</v>
      </c>
      <c r="D849" s="295"/>
      <c r="E849" s="295"/>
      <c r="F849" s="295"/>
      <c r="G849" s="295"/>
      <c r="H849" s="295"/>
      <c r="I849" s="295"/>
      <c r="J849" s="295"/>
      <c r="K849" s="295"/>
      <c r="L849" s="295"/>
      <c r="M849" s="295"/>
      <c r="N849" s="291"/>
      <c r="O849" s="295"/>
      <c r="P849" s="295"/>
      <c r="Q849" s="295"/>
      <c r="R849" s="295"/>
      <c r="S849" s="295"/>
      <c r="T849" s="295"/>
      <c r="U849" s="295"/>
      <c r="V849" s="295"/>
      <c r="W849" s="295"/>
      <c r="X849" s="295"/>
      <c r="Y849" s="415"/>
      <c r="Z849" s="415"/>
      <c r="AA849" s="415"/>
      <c r="AB849" s="415"/>
      <c r="AC849" s="415"/>
      <c r="AD849" s="415"/>
      <c r="AE849" s="415"/>
      <c r="AF849" s="410"/>
      <c r="AG849" s="410"/>
      <c r="AH849" s="410"/>
      <c r="AI849" s="410"/>
      <c r="AJ849" s="410"/>
      <c r="AK849" s="410"/>
      <c r="AL849" s="410"/>
      <c r="AM849" s="296">
        <f>SUM(Y849:AL849)</f>
        <v>0</v>
      </c>
    </row>
    <row r="850" spans="1:39" hidden="1" outlineLevel="1">
      <c r="A850" s="530"/>
      <c r="B850" s="294" t="s">
        <v>342</v>
      </c>
      <c r="C850" s="291" t="s">
        <v>163</v>
      </c>
      <c r="D850" s="295"/>
      <c r="E850" s="295"/>
      <c r="F850" s="295"/>
      <c r="G850" s="295"/>
      <c r="H850" s="295"/>
      <c r="I850" s="295"/>
      <c r="J850" s="295"/>
      <c r="K850" s="295"/>
      <c r="L850" s="295"/>
      <c r="M850" s="295"/>
      <c r="N850" s="291"/>
      <c r="O850" s="295"/>
      <c r="P850" s="295"/>
      <c r="Q850" s="295"/>
      <c r="R850" s="295"/>
      <c r="S850" s="295"/>
      <c r="T850" s="295"/>
      <c r="U850" s="295"/>
      <c r="V850" s="295"/>
      <c r="W850" s="295"/>
      <c r="X850" s="295"/>
      <c r="Y850" s="411">
        <f>Y849</f>
        <v>0</v>
      </c>
      <c r="Z850" s="411">
        <f t="shared" ref="Z850" si="2423">Z849</f>
        <v>0</v>
      </c>
      <c r="AA850" s="411">
        <f t="shared" ref="AA850" si="2424">AA849</f>
        <v>0</v>
      </c>
      <c r="AB850" s="411">
        <f t="shared" ref="AB850" si="2425">AB849</f>
        <v>0</v>
      </c>
      <c r="AC850" s="411">
        <f t="shared" ref="AC850" si="2426">AC849</f>
        <v>0</v>
      </c>
      <c r="AD850" s="411">
        <f t="shared" ref="AD850" si="2427">AD849</f>
        <v>0</v>
      </c>
      <c r="AE850" s="411">
        <f t="shared" ref="AE850" si="2428">AE849</f>
        <v>0</v>
      </c>
      <c r="AF850" s="411">
        <f t="shared" ref="AF850" si="2429">AF849</f>
        <v>0</v>
      </c>
      <c r="AG850" s="411">
        <f t="shared" ref="AG850" si="2430">AG849</f>
        <v>0</v>
      </c>
      <c r="AH850" s="411">
        <f t="shared" ref="AH850" si="2431">AH849</f>
        <v>0</v>
      </c>
      <c r="AI850" s="411">
        <f t="shared" ref="AI850" si="2432">AI849</f>
        <v>0</v>
      </c>
      <c r="AJ850" s="411">
        <f t="shared" ref="AJ850" si="2433">AJ849</f>
        <v>0</v>
      </c>
      <c r="AK850" s="411">
        <f t="shared" ref="AK850" si="2434">AK849</f>
        <v>0</v>
      </c>
      <c r="AL850" s="411">
        <f t="shared" ref="AL850" si="2435">AL849</f>
        <v>0</v>
      </c>
      <c r="AM850" s="306"/>
    </row>
    <row r="851" spans="1:39" hidden="1" outlineLevel="1">
      <c r="A851" s="530"/>
      <c r="B851" s="294"/>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2"/>
      <c r="Z851" s="425"/>
      <c r="AA851" s="425"/>
      <c r="AB851" s="425"/>
      <c r="AC851" s="425"/>
      <c r="AD851" s="425"/>
      <c r="AE851" s="425"/>
      <c r="AF851" s="425"/>
      <c r="AG851" s="425"/>
      <c r="AH851" s="425"/>
      <c r="AI851" s="425"/>
      <c r="AJ851" s="425"/>
      <c r="AK851" s="425"/>
      <c r="AL851" s="425"/>
      <c r="AM851" s="306"/>
    </row>
    <row r="852" spans="1:39" ht="30" hidden="1" outlineLevel="1">
      <c r="A852" s="530">
        <v>22</v>
      </c>
      <c r="B852" s="428" t="s">
        <v>114</v>
      </c>
      <c r="C852" s="291" t="s">
        <v>25</v>
      </c>
      <c r="D852" s="295"/>
      <c r="E852" s="295"/>
      <c r="F852" s="295"/>
      <c r="G852" s="295"/>
      <c r="H852" s="295"/>
      <c r="I852" s="295"/>
      <c r="J852" s="295"/>
      <c r="K852" s="295"/>
      <c r="L852" s="295"/>
      <c r="M852" s="295"/>
      <c r="N852" s="291"/>
      <c r="O852" s="295"/>
      <c r="P852" s="295"/>
      <c r="Q852" s="295"/>
      <c r="R852" s="295"/>
      <c r="S852" s="295"/>
      <c r="T852" s="295"/>
      <c r="U852" s="295"/>
      <c r="V852" s="295"/>
      <c r="W852" s="295"/>
      <c r="X852" s="295"/>
      <c r="Y852" s="415"/>
      <c r="Z852" s="415"/>
      <c r="AA852" s="415"/>
      <c r="AB852" s="415"/>
      <c r="AC852" s="415"/>
      <c r="AD852" s="415"/>
      <c r="AE852" s="415"/>
      <c r="AF852" s="410"/>
      <c r="AG852" s="410"/>
      <c r="AH852" s="410"/>
      <c r="AI852" s="410"/>
      <c r="AJ852" s="410"/>
      <c r="AK852" s="410"/>
      <c r="AL852" s="410"/>
      <c r="AM852" s="296">
        <f>SUM(Y852:AL852)</f>
        <v>0</v>
      </c>
    </row>
    <row r="853" spans="1:39" hidden="1" outlineLevel="1">
      <c r="A853" s="530"/>
      <c r="B853" s="294" t="s">
        <v>342</v>
      </c>
      <c r="C853" s="291" t="s">
        <v>163</v>
      </c>
      <c r="D853" s="295"/>
      <c r="E853" s="295"/>
      <c r="F853" s="295"/>
      <c r="G853" s="295"/>
      <c r="H853" s="295"/>
      <c r="I853" s="295"/>
      <c r="J853" s="295"/>
      <c r="K853" s="295"/>
      <c r="L853" s="295"/>
      <c r="M853" s="295"/>
      <c r="N853" s="291"/>
      <c r="O853" s="295"/>
      <c r="P853" s="295"/>
      <c r="Q853" s="295"/>
      <c r="R853" s="295"/>
      <c r="S853" s="295"/>
      <c r="T853" s="295"/>
      <c r="U853" s="295"/>
      <c r="V853" s="295"/>
      <c r="W853" s="295"/>
      <c r="X853" s="295"/>
      <c r="Y853" s="411">
        <f>Y852</f>
        <v>0</v>
      </c>
      <c r="Z853" s="411">
        <f t="shared" ref="Z853" si="2436">Z852</f>
        <v>0</v>
      </c>
      <c r="AA853" s="411">
        <f t="shared" ref="AA853" si="2437">AA852</f>
        <v>0</v>
      </c>
      <c r="AB853" s="411">
        <f t="shared" ref="AB853" si="2438">AB852</f>
        <v>0</v>
      </c>
      <c r="AC853" s="411">
        <f t="shared" ref="AC853" si="2439">AC852</f>
        <v>0</v>
      </c>
      <c r="AD853" s="411">
        <f t="shared" ref="AD853" si="2440">AD852</f>
        <v>0</v>
      </c>
      <c r="AE853" s="411">
        <f t="shared" ref="AE853" si="2441">AE852</f>
        <v>0</v>
      </c>
      <c r="AF853" s="411">
        <f t="shared" ref="AF853" si="2442">AF852</f>
        <v>0</v>
      </c>
      <c r="AG853" s="411">
        <f t="shared" ref="AG853" si="2443">AG852</f>
        <v>0</v>
      </c>
      <c r="AH853" s="411">
        <f t="shared" ref="AH853" si="2444">AH852</f>
        <v>0</v>
      </c>
      <c r="AI853" s="411">
        <f t="shared" ref="AI853" si="2445">AI852</f>
        <v>0</v>
      </c>
      <c r="AJ853" s="411">
        <f t="shared" ref="AJ853" si="2446">AJ852</f>
        <v>0</v>
      </c>
      <c r="AK853" s="411">
        <f t="shared" ref="AK853" si="2447">AK852</f>
        <v>0</v>
      </c>
      <c r="AL853" s="411">
        <f t="shared" ref="AL853" si="2448">AL852</f>
        <v>0</v>
      </c>
      <c r="AM853" s="306"/>
    </row>
    <row r="854" spans="1:39" hidden="1" outlineLevel="1">
      <c r="A854" s="530"/>
      <c r="B854" s="294"/>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22"/>
      <c r="Z854" s="425"/>
      <c r="AA854" s="425"/>
      <c r="AB854" s="425"/>
      <c r="AC854" s="425"/>
      <c r="AD854" s="425"/>
      <c r="AE854" s="425"/>
      <c r="AF854" s="425"/>
      <c r="AG854" s="425"/>
      <c r="AH854" s="425"/>
      <c r="AI854" s="425"/>
      <c r="AJ854" s="425"/>
      <c r="AK854" s="425"/>
      <c r="AL854" s="425"/>
      <c r="AM854" s="306"/>
    </row>
    <row r="855" spans="1:39" ht="30" hidden="1" outlineLevel="1">
      <c r="A855" s="530">
        <v>23</v>
      </c>
      <c r="B855" s="428" t="s">
        <v>115</v>
      </c>
      <c r="C855" s="291" t="s">
        <v>25</v>
      </c>
      <c r="D855" s="295"/>
      <c r="E855" s="295"/>
      <c r="F855" s="295"/>
      <c r="G855" s="295"/>
      <c r="H855" s="295"/>
      <c r="I855" s="295"/>
      <c r="J855" s="295"/>
      <c r="K855" s="295"/>
      <c r="L855" s="295"/>
      <c r="M855" s="295"/>
      <c r="N855" s="291"/>
      <c r="O855" s="295"/>
      <c r="P855" s="295"/>
      <c r="Q855" s="295"/>
      <c r="R855" s="295"/>
      <c r="S855" s="295"/>
      <c r="T855" s="295"/>
      <c r="U855" s="295"/>
      <c r="V855" s="295"/>
      <c r="W855" s="295"/>
      <c r="X855" s="295"/>
      <c r="Y855" s="415"/>
      <c r="Z855" s="415"/>
      <c r="AA855" s="415"/>
      <c r="AB855" s="415"/>
      <c r="AC855" s="415"/>
      <c r="AD855" s="415"/>
      <c r="AE855" s="415"/>
      <c r="AF855" s="410"/>
      <c r="AG855" s="410"/>
      <c r="AH855" s="410"/>
      <c r="AI855" s="410"/>
      <c r="AJ855" s="410"/>
      <c r="AK855" s="410"/>
      <c r="AL855" s="410"/>
      <c r="AM855" s="296">
        <f>SUM(Y855:AL855)</f>
        <v>0</v>
      </c>
    </row>
    <row r="856" spans="1:39" hidden="1" outlineLevel="1">
      <c r="A856" s="530"/>
      <c r="B856" s="294" t="s">
        <v>342</v>
      </c>
      <c r="C856" s="291" t="s">
        <v>163</v>
      </c>
      <c r="D856" s="295"/>
      <c r="E856" s="295"/>
      <c r="F856" s="295"/>
      <c r="G856" s="295"/>
      <c r="H856" s="295"/>
      <c r="I856" s="295"/>
      <c r="J856" s="295"/>
      <c r="K856" s="295"/>
      <c r="L856" s="295"/>
      <c r="M856" s="295"/>
      <c r="N856" s="291"/>
      <c r="O856" s="295"/>
      <c r="P856" s="295"/>
      <c r="Q856" s="295"/>
      <c r="R856" s="295"/>
      <c r="S856" s="295"/>
      <c r="T856" s="295"/>
      <c r="U856" s="295"/>
      <c r="V856" s="295"/>
      <c r="W856" s="295"/>
      <c r="X856" s="295"/>
      <c r="Y856" s="411">
        <f>Y855</f>
        <v>0</v>
      </c>
      <c r="Z856" s="411">
        <f t="shared" ref="Z856" si="2449">Z855</f>
        <v>0</v>
      </c>
      <c r="AA856" s="411">
        <f t="shared" ref="AA856" si="2450">AA855</f>
        <v>0</v>
      </c>
      <c r="AB856" s="411">
        <f t="shared" ref="AB856" si="2451">AB855</f>
        <v>0</v>
      </c>
      <c r="AC856" s="411">
        <f t="shared" ref="AC856" si="2452">AC855</f>
        <v>0</v>
      </c>
      <c r="AD856" s="411">
        <f t="shared" ref="AD856" si="2453">AD855</f>
        <v>0</v>
      </c>
      <c r="AE856" s="411">
        <f t="shared" ref="AE856" si="2454">AE855</f>
        <v>0</v>
      </c>
      <c r="AF856" s="411">
        <f t="shared" ref="AF856" si="2455">AF855</f>
        <v>0</v>
      </c>
      <c r="AG856" s="411">
        <f t="shared" ref="AG856" si="2456">AG855</f>
        <v>0</v>
      </c>
      <c r="AH856" s="411">
        <f t="shared" ref="AH856" si="2457">AH855</f>
        <v>0</v>
      </c>
      <c r="AI856" s="411">
        <f t="shared" ref="AI856" si="2458">AI855</f>
        <v>0</v>
      </c>
      <c r="AJ856" s="411">
        <f t="shared" ref="AJ856" si="2459">AJ855</f>
        <v>0</v>
      </c>
      <c r="AK856" s="411">
        <f t="shared" ref="AK856" si="2460">AK855</f>
        <v>0</v>
      </c>
      <c r="AL856" s="411">
        <f t="shared" ref="AL856" si="2461">AL855</f>
        <v>0</v>
      </c>
      <c r="AM856" s="306"/>
    </row>
    <row r="857" spans="1:39" hidden="1" outlineLevel="1">
      <c r="A857" s="530"/>
      <c r="B857" s="430"/>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22"/>
      <c r="Z857" s="425"/>
      <c r="AA857" s="425"/>
      <c r="AB857" s="425"/>
      <c r="AC857" s="425"/>
      <c r="AD857" s="425"/>
      <c r="AE857" s="425"/>
      <c r="AF857" s="425"/>
      <c r="AG857" s="425"/>
      <c r="AH857" s="425"/>
      <c r="AI857" s="425"/>
      <c r="AJ857" s="425"/>
      <c r="AK857" s="425"/>
      <c r="AL857" s="425"/>
      <c r="AM857" s="306"/>
    </row>
    <row r="858" spans="1:39" ht="30" hidden="1" outlineLevel="1">
      <c r="A858" s="530">
        <v>24</v>
      </c>
      <c r="B858" s="428" t="s">
        <v>116</v>
      </c>
      <c r="C858" s="291" t="s">
        <v>25</v>
      </c>
      <c r="D858" s="295"/>
      <c r="E858" s="295"/>
      <c r="F858" s="295"/>
      <c r="G858" s="295"/>
      <c r="H858" s="295"/>
      <c r="I858" s="295"/>
      <c r="J858" s="295"/>
      <c r="K858" s="295"/>
      <c r="L858" s="295"/>
      <c r="M858" s="295"/>
      <c r="N858" s="291"/>
      <c r="O858" s="295"/>
      <c r="P858" s="295"/>
      <c r="Q858" s="295"/>
      <c r="R858" s="295"/>
      <c r="S858" s="295"/>
      <c r="T858" s="295"/>
      <c r="U858" s="295"/>
      <c r="V858" s="295"/>
      <c r="W858" s="295"/>
      <c r="X858" s="295"/>
      <c r="Y858" s="415"/>
      <c r="Z858" s="415"/>
      <c r="AA858" s="415"/>
      <c r="AB858" s="415"/>
      <c r="AC858" s="415"/>
      <c r="AD858" s="415"/>
      <c r="AE858" s="415"/>
      <c r="AF858" s="410"/>
      <c r="AG858" s="410"/>
      <c r="AH858" s="410"/>
      <c r="AI858" s="410"/>
      <c r="AJ858" s="410"/>
      <c r="AK858" s="410"/>
      <c r="AL858" s="410"/>
      <c r="AM858" s="296">
        <f>SUM(Y858:AL858)</f>
        <v>0</v>
      </c>
    </row>
    <row r="859" spans="1:39" hidden="1" outlineLevel="1">
      <c r="A859" s="530"/>
      <c r="B859" s="294" t="s">
        <v>342</v>
      </c>
      <c r="C859" s="291" t="s">
        <v>163</v>
      </c>
      <c r="D859" s="295"/>
      <c r="E859" s="295"/>
      <c r="F859" s="295"/>
      <c r="G859" s="295"/>
      <c r="H859" s="295"/>
      <c r="I859" s="295"/>
      <c r="J859" s="295"/>
      <c r="K859" s="295"/>
      <c r="L859" s="295"/>
      <c r="M859" s="295"/>
      <c r="N859" s="291"/>
      <c r="O859" s="295"/>
      <c r="P859" s="295"/>
      <c r="Q859" s="295"/>
      <c r="R859" s="295"/>
      <c r="S859" s="295"/>
      <c r="T859" s="295"/>
      <c r="U859" s="295"/>
      <c r="V859" s="295"/>
      <c r="W859" s="295"/>
      <c r="X859" s="295"/>
      <c r="Y859" s="411">
        <f>Y858</f>
        <v>0</v>
      </c>
      <c r="Z859" s="411">
        <f t="shared" ref="Z859" si="2462">Z858</f>
        <v>0</v>
      </c>
      <c r="AA859" s="411">
        <f t="shared" ref="AA859" si="2463">AA858</f>
        <v>0</v>
      </c>
      <c r="AB859" s="411">
        <f t="shared" ref="AB859" si="2464">AB858</f>
        <v>0</v>
      </c>
      <c r="AC859" s="411">
        <f t="shared" ref="AC859" si="2465">AC858</f>
        <v>0</v>
      </c>
      <c r="AD859" s="411">
        <f t="shared" ref="AD859" si="2466">AD858</f>
        <v>0</v>
      </c>
      <c r="AE859" s="411">
        <f t="shared" ref="AE859" si="2467">AE858</f>
        <v>0</v>
      </c>
      <c r="AF859" s="411">
        <f t="shared" ref="AF859" si="2468">AF858</f>
        <v>0</v>
      </c>
      <c r="AG859" s="411">
        <f t="shared" ref="AG859" si="2469">AG858</f>
        <v>0</v>
      </c>
      <c r="AH859" s="411">
        <f t="shared" ref="AH859" si="2470">AH858</f>
        <v>0</v>
      </c>
      <c r="AI859" s="411">
        <f t="shared" ref="AI859" si="2471">AI858</f>
        <v>0</v>
      </c>
      <c r="AJ859" s="411">
        <f t="shared" ref="AJ859" si="2472">AJ858</f>
        <v>0</v>
      </c>
      <c r="AK859" s="411">
        <f t="shared" ref="AK859" si="2473">AK858</f>
        <v>0</v>
      </c>
      <c r="AL859" s="411">
        <f t="shared" ref="AL859" si="2474">AL858</f>
        <v>0</v>
      </c>
      <c r="AM859" s="306"/>
    </row>
    <row r="860" spans="1:39" hidden="1" outlineLevel="1">
      <c r="A860" s="530"/>
      <c r="B860" s="294"/>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15.75" hidden="1" outlineLevel="1">
      <c r="A861" s="530"/>
      <c r="B861" s="288" t="s">
        <v>500</v>
      </c>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idden="1" outlineLevel="1">
      <c r="A862" s="530">
        <v>25</v>
      </c>
      <c r="B862" s="428" t="s">
        <v>117</v>
      </c>
      <c r="C862" s="291" t="s">
        <v>25</v>
      </c>
      <c r="D862" s="295"/>
      <c r="E862" s="295"/>
      <c r="F862" s="295"/>
      <c r="G862" s="295"/>
      <c r="H862" s="295"/>
      <c r="I862" s="295"/>
      <c r="J862" s="295"/>
      <c r="K862" s="295"/>
      <c r="L862" s="295"/>
      <c r="M862" s="295"/>
      <c r="N862" s="295">
        <v>12</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idden="1" outlineLevel="1">
      <c r="A863" s="530"/>
      <c r="B863" s="294" t="s">
        <v>342</v>
      </c>
      <c r="C863" s="291" t="s">
        <v>163</v>
      </c>
      <c r="D863" s="295"/>
      <c r="E863" s="295"/>
      <c r="F863" s="295"/>
      <c r="G863" s="295"/>
      <c r="H863" s="295"/>
      <c r="I863" s="295"/>
      <c r="J863" s="295"/>
      <c r="K863" s="295"/>
      <c r="L863" s="295"/>
      <c r="M863" s="295"/>
      <c r="N863" s="295">
        <f>N862</f>
        <v>12</v>
      </c>
      <c r="O863" s="295"/>
      <c r="P863" s="295"/>
      <c r="Q863" s="295"/>
      <c r="R863" s="295"/>
      <c r="S863" s="295"/>
      <c r="T863" s="295"/>
      <c r="U863" s="295"/>
      <c r="V863" s="295"/>
      <c r="W863" s="295"/>
      <c r="X863" s="295"/>
      <c r="Y863" s="411">
        <f>Y862</f>
        <v>0</v>
      </c>
      <c r="Z863" s="411">
        <f t="shared" ref="Z863" si="2475">Z862</f>
        <v>0</v>
      </c>
      <c r="AA863" s="411">
        <f t="shared" ref="AA863" si="2476">AA862</f>
        <v>0</v>
      </c>
      <c r="AB863" s="411">
        <f t="shared" ref="AB863" si="2477">AB862</f>
        <v>0</v>
      </c>
      <c r="AC863" s="411">
        <f t="shared" ref="AC863" si="2478">AC862</f>
        <v>0</v>
      </c>
      <c r="AD863" s="411">
        <f t="shared" ref="AD863" si="2479">AD862</f>
        <v>0</v>
      </c>
      <c r="AE863" s="411">
        <f t="shared" ref="AE863" si="2480">AE862</f>
        <v>0</v>
      </c>
      <c r="AF863" s="411">
        <f t="shared" ref="AF863" si="2481">AF862</f>
        <v>0</v>
      </c>
      <c r="AG863" s="411">
        <f t="shared" ref="AG863" si="2482">AG862</f>
        <v>0</v>
      </c>
      <c r="AH863" s="411">
        <f t="shared" ref="AH863" si="2483">AH862</f>
        <v>0</v>
      </c>
      <c r="AI863" s="411">
        <f t="shared" ref="AI863" si="2484">AI862</f>
        <v>0</v>
      </c>
      <c r="AJ863" s="411">
        <f t="shared" ref="AJ863" si="2485">AJ862</f>
        <v>0</v>
      </c>
      <c r="AK863" s="411">
        <f t="shared" ref="AK863" si="2486">AK862</f>
        <v>0</v>
      </c>
      <c r="AL863" s="411">
        <f t="shared" ref="AL863" si="2487">AL862</f>
        <v>0</v>
      </c>
      <c r="AM863" s="306"/>
    </row>
    <row r="864" spans="1:39" hidden="1"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idden="1" outlineLevel="1">
      <c r="A865" s="530">
        <v>26</v>
      </c>
      <c r="B865" s="428" t="s">
        <v>118</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idden="1"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488">Z865</f>
        <v>0</v>
      </c>
      <c r="AA866" s="411">
        <f t="shared" ref="AA866" si="2489">AA865</f>
        <v>0</v>
      </c>
      <c r="AB866" s="411">
        <f t="shared" ref="AB866" si="2490">AB865</f>
        <v>0</v>
      </c>
      <c r="AC866" s="411">
        <f t="shared" ref="AC866" si="2491">AC865</f>
        <v>0</v>
      </c>
      <c r="AD866" s="411">
        <f t="shared" ref="AD866" si="2492">AD865</f>
        <v>0</v>
      </c>
      <c r="AE866" s="411">
        <f t="shared" ref="AE866" si="2493">AE865</f>
        <v>0</v>
      </c>
      <c r="AF866" s="411">
        <f t="shared" ref="AF866" si="2494">AF865</f>
        <v>0</v>
      </c>
      <c r="AG866" s="411">
        <f t="shared" ref="AG866" si="2495">AG865</f>
        <v>0</v>
      </c>
      <c r="AH866" s="411">
        <f t="shared" ref="AH866" si="2496">AH865</f>
        <v>0</v>
      </c>
      <c r="AI866" s="411">
        <f t="shared" ref="AI866" si="2497">AI865</f>
        <v>0</v>
      </c>
      <c r="AJ866" s="411">
        <f t="shared" ref="AJ866" si="2498">AJ865</f>
        <v>0</v>
      </c>
      <c r="AK866" s="411">
        <f t="shared" ref="AK866" si="2499">AK865</f>
        <v>0</v>
      </c>
      <c r="AL866" s="411">
        <f t="shared" ref="AL866" si="2500">AL865</f>
        <v>0</v>
      </c>
      <c r="AM866" s="306"/>
    </row>
    <row r="867" spans="1:39" hidden="1"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hidden="1" outlineLevel="1">
      <c r="A868" s="530">
        <v>27</v>
      </c>
      <c r="B868" s="428" t="s">
        <v>119</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idden="1"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01">Z868</f>
        <v>0</v>
      </c>
      <c r="AA869" s="411">
        <f t="shared" ref="AA869" si="2502">AA868</f>
        <v>0</v>
      </c>
      <c r="AB869" s="411">
        <f t="shared" ref="AB869" si="2503">AB868</f>
        <v>0</v>
      </c>
      <c r="AC869" s="411">
        <f t="shared" ref="AC869" si="2504">AC868</f>
        <v>0</v>
      </c>
      <c r="AD869" s="411">
        <f t="shared" ref="AD869" si="2505">AD868</f>
        <v>0</v>
      </c>
      <c r="AE869" s="411">
        <f t="shared" ref="AE869" si="2506">AE868</f>
        <v>0</v>
      </c>
      <c r="AF869" s="411">
        <f t="shared" ref="AF869" si="2507">AF868</f>
        <v>0</v>
      </c>
      <c r="AG869" s="411">
        <f t="shared" ref="AG869" si="2508">AG868</f>
        <v>0</v>
      </c>
      <c r="AH869" s="411">
        <f t="shared" ref="AH869" si="2509">AH868</f>
        <v>0</v>
      </c>
      <c r="AI869" s="411">
        <f t="shared" ref="AI869" si="2510">AI868</f>
        <v>0</v>
      </c>
      <c r="AJ869" s="411">
        <f t="shared" ref="AJ869" si="2511">AJ868</f>
        <v>0</v>
      </c>
      <c r="AK869" s="411">
        <f t="shared" ref="AK869" si="2512">AK868</f>
        <v>0</v>
      </c>
      <c r="AL869" s="411">
        <f t="shared" ref="AL869" si="2513">AL868</f>
        <v>0</v>
      </c>
      <c r="AM869" s="306"/>
    </row>
    <row r="870" spans="1:39" hidden="1" outlineLevel="1">
      <c r="A870" s="530"/>
      <c r="B870" s="294"/>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hidden="1" outlineLevel="1">
      <c r="A871" s="530">
        <v>28</v>
      </c>
      <c r="B871" s="428" t="s">
        <v>120</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idden="1"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14">Z871</f>
        <v>0</v>
      </c>
      <c r="AA872" s="411">
        <f t="shared" ref="AA872" si="2515">AA871</f>
        <v>0</v>
      </c>
      <c r="AB872" s="411">
        <f t="shared" ref="AB872" si="2516">AB871</f>
        <v>0</v>
      </c>
      <c r="AC872" s="411">
        <f t="shared" ref="AC872" si="2517">AC871</f>
        <v>0</v>
      </c>
      <c r="AD872" s="411">
        <f t="shared" ref="AD872" si="2518">AD871</f>
        <v>0</v>
      </c>
      <c r="AE872" s="411">
        <f t="shared" ref="AE872" si="2519">AE871</f>
        <v>0</v>
      </c>
      <c r="AF872" s="411">
        <f t="shared" ref="AF872" si="2520">AF871</f>
        <v>0</v>
      </c>
      <c r="AG872" s="411">
        <f t="shared" ref="AG872" si="2521">AG871</f>
        <v>0</v>
      </c>
      <c r="AH872" s="411">
        <f t="shared" ref="AH872" si="2522">AH871</f>
        <v>0</v>
      </c>
      <c r="AI872" s="411">
        <f t="shared" ref="AI872" si="2523">AI871</f>
        <v>0</v>
      </c>
      <c r="AJ872" s="411">
        <f t="shared" ref="AJ872" si="2524">AJ871</f>
        <v>0</v>
      </c>
      <c r="AK872" s="411">
        <f t="shared" ref="AK872" si="2525">AK871</f>
        <v>0</v>
      </c>
      <c r="AL872" s="411">
        <f t="shared" ref="AL872" si="2526">AL871</f>
        <v>0</v>
      </c>
      <c r="AM872" s="306"/>
    </row>
    <row r="873" spans="1:39" hidden="1" outlineLevel="1">
      <c r="A873" s="530"/>
      <c r="B873" s="294"/>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30" hidden="1" outlineLevel="1">
      <c r="A874" s="530">
        <v>29</v>
      </c>
      <c r="B874" s="428" t="s">
        <v>121</v>
      </c>
      <c r="C874" s="291" t="s">
        <v>25</v>
      </c>
      <c r="D874" s="295"/>
      <c r="E874" s="295"/>
      <c r="F874" s="295"/>
      <c r="G874" s="295"/>
      <c r="H874" s="295"/>
      <c r="I874" s="295"/>
      <c r="J874" s="295"/>
      <c r="K874" s="295"/>
      <c r="L874" s="295"/>
      <c r="M874" s="295"/>
      <c r="N874" s="295">
        <v>3</v>
      </c>
      <c r="O874" s="295"/>
      <c r="P874" s="295"/>
      <c r="Q874" s="295"/>
      <c r="R874" s="295"/>
      <c r="S874" s="295"/>
      <c r="T874" s="295"/>
      <c r="U874" s="295"/>
      <c r="V874" s="295"/>
      <c r="W874" s="295"/>
      <c r="X874" s="295"/>
      <c r="Y874" s="426"/>
      <c r="Z874" s="415"/>
      <c r="AA874" s="415"/>
      <c r="AB874" s="415"/>
      <c r="AC874" s="415"/>
      <c r="AD874" s="415"/>
      <c r="AE874" s="415"/>
      <c r="AF874" s="415"/>
      <c r="AG874" s="415"/>
      <c r="AH874" s="415"/>
      <c r="AI874" s="415"/>
      <c r="AJ874" s="415"/>
      <c r="AK874" s="415"/>
      <c r="AL874" s="415"/>
      <c r="AM874" s="296">
        <f>SUM(Y874:AL874)</f>
        <v>0</v>
      </c>
    </row>
    <row r="875" spans="1:39" hidden="1" outlineLevel="1">
      <c r="A875" s="530"/>
      <c r="B875" s="294" t="s">
        <v>342</v>
      </c>
      <c r="C875" s="291" t="s">
        <v>163</v>
      </c>
      <c r="D875" s="295"/>
      <c r="E875" s="295"/>
      <c r="F875" s="295"/>
      <c r="G875" s="295"/>
      <c r="H875" s="295"/>
      <c r="I875" s="295"/>
      <c r="J875" s="295"/>
      <c r="K875" s="295"/>
      <c r="L875" s="295"/>
      <c r="M875" s="295"/>
      <c r="N875" s="295">
        <f>N874</f>
        <v>3</v>
      </c>
      <c r="O875" s="295"/>
      <c r="P875" s="295"/>
      <c r="Q875" s="295"/>
      <c r="R875" s="295"/>
      <c r="S875" s="295"/>
      <c r="T875" s="295"/>
      <c r="U875" s="295"/>
      <c r="V875" s="295"/>
      <c r="W875" s="295"/>
      <c r="X875" s="295"/>
      <c r="Y875" s="411">
        <f>Y874</f>
        <v>0</v>
      </c>
      <c r="Z875" s="411">
        <f t="shared" ref="Z875" si="2527">Z874</f>
        <v>0</v>
      </c>
      <c r="AA875" s="411">
        <f t="shared" ref="AA875" si="2528">AA874</f>
        <v>0</v>
      </c>
      <c r="AB875" s="411">
        <f t="shared" ref="AB875" si="2529">AB874</f>
        <v>0</v>
      </c>
      <c r="AC875" s="411">
        <f t="shared" ref="AC875" si="2530">AC874</f>
        <v>0</v>
      </c>
      <c r="AD875" s="411">
        <f t="shared" ref="AD875" si="2531">AD874</f>
        <v>0</v>
      </c>
      <c r="AE875" s="411">
        <f t="shared" ref="AE875" si="2532">AE874</f>
        <v>0</v>
      </c>
      <c r="AF875" s="411">
        <f t="shared" ref="AF875" si="2533">AF874</f>
        <v>0</v>
      </c>
      <c r="AG875" s="411">
        <f t="shared" ref="AG875" si="2534">AG874</f>
        <v>0</v>
      </c>
      <c r="AH875" s="411">
        <f t="shared" ref="AH875" si="2535">AH874</f>
        <v>0</v>
      </c>
      <c r="AI875" s="411">
        <f t="shared" ref="AI875" si="2536">AI874</f>
        <v>0</v>
      </c>
      <c r="AJ875" s="411">
        <f t="shared" ref="AJ875" si="2537">AJ874</f>
        <v>0</v>
      </c>
      <c r="AK875" s="411">
        <f t="shared" ref="AK875" si="2538">AK874</f>
        <v>0</v>
      </c>
      <c r="AL875" s="411">
        <f t="shared" ref="AL875" si="2539">AL874</f>
        <v>0</v>
      </c>
      <c r="AM875" s="306"/>
    </row>
    <row r="876" spans="1:39" hidden="1" outlineLevel="1">
      <c r="A876" s="530"/>
      <c r="B876" s="294"/>
      <c r="C876" s="291"/>
      <c r="D876" s="291"/>
      <c r="E876" s="291"/>
      <c r="F876" s="291"/>
      <c r="G876" s="291"/>
      <c r="H876" s="291"/>
      <c r="I876" s="291"/>
      <c r="J876" s="291"/>
      <c r="K876" s="291"/>
      <c r="L876" s="291"/>
      <c r="M876" s="291"/>
      <c r="N876" s="291"/>
      <c r="O876" s="291"/>
      <c r="P876" s="291"/>
      <c r="Q876" s="291"/>
      <c r="R876" s="291"/>
      <c r="S876" s="291"/>
      <c r="T876" s="291"/>
      <c r="U876" s="291"/>
      <c r="V876" s="291"/>
      <c r="W876" s="291"/>
      <c r="X876" s="291"/>
      <c r="Y876" s="412"/>
      <c r="Z876" s="425"/>
      <c r="AA876" s="425"/>
      <c r="AB876" s="425"/>
      <c r="AC876" s="425"/>
      <c r="AD876" s="425"/>
      <c r="AE876" s="425"/>
      <c r="AF876" s="425"/>
      <c r="AG876" s="425"/>
      <c r="AH876" s="425"/>
      <c r="AI876" s="425"/>
      <c r="AJ876" s="425"/>
      <c r="AK876" s="425"/>
      <c r="AL876" s="425"/>
      <c r="AM876" s="306"/>
    </row>
    <row r="877" spans="1:39" ht="30" hidden="1" outlineLevel="1">
      <c r="A877" s="530">
        <v>30</v>
      </c>
      <c r="B877" s="428" t="s">
        <v>122</v>
      </c>
      <c r="C877" s="291" t="s">
        <v>25</v>
      </c>
      <c r="D877" s="295"/>
      <c r="E877" s="295"/>
      <c r="F877" s="295"/>
      <c r="G877" s="295"/>
      <c r="H877" s="295"/>
      <c r="I877" s="295"/>
      <c r="J877" s="295"/>
      <c r="K877" s="295"/>
      <c r="L877" s="295"/>
      <c r="M877" s="295"/>
      <c r="N877" s="295">
        <v>12</v>
      </c>
      <c r="O877" s="295"/>
      <c r="P877" s="295"/>
      <c r="Q877" s="295"/>
      <c r="R877" s="295"/>
      <c r="S877" s="295"/>
      <c r="T877" s="295"/>
      <c r="U877" s="295"/>
      <c r="V877" s="295"/>
      <c r="W877" s="295"/>
      <c r="X877" s="295"/>
      <c r="Y877" s="426"/>
      <c r="Z877" s="415"/>
      <c r="AA877" s="415"/>
      <c r="AB877" s="415"/>
      <c r="AC877" s="415"/>
      <c r="AD877" s="415"/>
      <c r="AE877" s="415"/>
      <c r="AF877" s="415"/>
      <c r="AG877" s="415"/>
      <c r="AH877" s="415"/>
      <c r="AI877" s="415"/>
      <c r="AJ877" s="415"/>
      <c r="AK877" s="415"/>
      <c r="AL877" s="415"/>
      <c r="AM877" s="296">
        <f>SUM(Y877:AL877)</f>
        <v>0</v>
      </c>
    </row>
    <row r="878" spans="1:39" hidden="1" outlineLevel="1">
      <c r="A878" s="530"/>
      <c r="B878" s="294" t="s">
        <v>342</v>
      </c>
      <c r="C878" s="291" t="s">
        <v>163</v>
      </c>
      <c r="D878" s="295"/>
      <c r="E878" s="295"/>
      <c r="F878" s="295"/>
      <c r="G878" s="295"/>
      <c r="H878" s="295"/>
      <c r="I878" s="295"/>
      <c r="J878" s="295"/>
      <c r="K878" s="295"/>
      <c r="L878" s="295"/>
      <c r="M878" s="295"/>
      <c r="N878" s="295">
        <f>N877</f>
        <v>12</v>
      </c>
      <c r="O878" s="295"/>
      <c r="P878" s="295"/>
      <c r="Q878" s="295"/>
      <c r="R878" s="295"/>
      <c r="S878" s="295"/>
      <c r="T878" s="295"/>
      <c r="U878" s="295"/>
      <c r="V878" s="295"/>
      <c r="W878" s="295"/>
      <c r="X878" s="295"/>
      <c r="Y878" s="411">
        <f>Y877</f>
        <v>0</v>
      </c>
      <c r="Z878" s="411">
        <f t="shared" ref="Z878" si="2540">Z877</f>
        <v>0</v>
      </c>
      <c r="AA878" s="411">
        <f t="shared" ref="AA878" si="2541">AA877</f>
        <v>0</v>
      </c>
      <c r="AB878" s="411">
        <f t="shared" ref="AB878" si="2542">AB877</f>
        <v>0</v>
      </c>
      <c r="AC878" s="411">
        <f t="shared" ref="AC878" si="2543">AC877</f>
        <v>0</v>
      </c>
      <c r="AD878" s="411">
        <f t="shared" ref="AD878" si="2544">AD877</f>
        <v>0</v>
      </c>
      <c r="AE878" s="411">
        <f t="shared" ref="AE878" si="2545">AE877</f>
        <v>0</v>
      </c>
      <c r="AF878" s="411">
        <f t="shared" ref="AF878" si="2546">AF877</f>
        <v>0</v>
      </c>
      <c r="AG878" s="411">
        <f t="shared" ref="AG878" si="2547">AG877</f>
        <v>0</v>
      </c>
      <c r="AH878" s="411">
        <f t="shared" ref="AH878" si="2548">AH877</f>
        <v>0</v>
      </c>
      <c r="AI878" s="411">
        <f t="shared" ref="AI878" si="2549">AI877</f>
        <v>0</v>
      </c>
      <c r="AJ878" s="411">
        <f t="shared" ref="AJ878" si="2550">AJ877</f>
        <v>0</v>
      </c>
      <c r="AK878" s="411">
        <f t="shared" ref="AK878" si="2551">AK877</f>
        <v>0</v>
      </c>
      <c r="AL878" s="411">
        <f t="shared" ref="AL878" si="2552">AL877</f>
        <v>0</v>
      </c>
      <c r="AM878" s="306"/>
    </row>
    <row r="879" spans="1:39" hidden="1" outlineLevel="1">
      <c r="A879" s="530"/>
      <c r="B879" s="294"/>
      <c r="C879" s="291"/>
      <c r="D879" s="291"/>
      <c r="E879" s="291"/>
      <c r="F879" s="291"/>
      <c r="G879" s="291"/>
      <c r="H879" s="291"/>
      <c r="I879" s="291"/>
      <c r="J879" s="291"/>
      <c r="K879" s="291"/>
      <c r="L879" s="291"/>
      <c r="M879" s="291"/>
      <c r="N879" s="291"/>
      <c r="O879" s="291"/>
      <c r="P879" s="291"/>
      <c r="Q879" s="291"/>
      <c r="R879" s="291"/>
      <c r="S879" s="291"/>
      <c r="T879" s="291"/>
      <c r="U879" s="291"/>
      <c r="V879" s="291"/>
      <c r="W879" s="291"/>
      <c r="X879" s="291"/>
      <c r="Y879" s="412"/>
      <c r="Z879" s="425"/>
      <c r="AA879" s="425"/>
      <c r="AB879" s="425"/>
      <c r="AC879" s="425"/>
      <c r="AD879" s="425"/>
      <c r="AE879" s="425"/>
      <c r="AF879" s="425"/>
      <c r="AG879" s="425"/>
      <c r="AH879" s="425"/>
      <c r="AI879" s="425"/>
      <c r="AJ879" s="425"/>
      <c r="AK879" s="425"/>
      <c r="AL879" s="425"/>
      <c r="AM879" s="306"/>
    </row>
    <row r="880" spans="1:39" ht="30" hidden="1" outlineLevel="1">
      <c r="A880" s="530">
        <v>31</v>
      </c>
      <c r="B880" s="428" t="s">
        <v>123</v>
      </c>
      <c r="C880" s="291" t="s">
        <v>25</v>
      </c>
      <c r="D880" s="295"/>
      <c r="E880" s="295"/>
      <c r="F880" s="295"/>
      <c r="G880" s="295"/>
      <c r="H880" s="295"/>
      <c r="I880" s="295"/>
      <c r="J880" s="295"/>
      <c r="K880" s="295"/>
      <c r="L880" s="295"/>
      <c r="M880" s="295"/>
      <c r="N880" s="295">
        <v>12</v>
      </c>
      <c r="O880" s="295"/>
      <c r="P880" s="295"/>
      <c r="Q880" s="295"/>
      <c r="R880" s="295"/>
      <c r="S880" s="295"/>
      <c r="T880" s="295"/>
      <c r="U880" s="295"/>
      <c r="V880" s="295"/>
      <c r="W880" s="295"/>
      <c r="X880" s="295"/>
      <c r="Y880" s="426"/>
      <c r="Z880" s="415"/>
      <c r="AA880" s="415"/>
      <c r="AB880" s="415"/>
      <c r="AC880" s="415"/>
      <c r="AD880" s="415"/>
      <c r="AE880" s="415"/>
      <c r="AF880" s="415"/>
      <c r="AG880" s="415"/>
      <c r="AH880" s="415"/>
      <c r="AI880" s="415"/>
      <c r="AJ880" s="415"/>
      <c r="AK880" s="415"/>
      <c r="AL880" s="415"/>
      <c r="AM880" s="296">
        <f>SUM(Y880:AL880)</f>
        <v>0</v>
      </c>
    </row>
    <row r="881" spans="1:39" hidden="1" outlineLevel="1">
      <c r="A881" s="530"/>
      <c r="B881" s="294" t="s">
        <v>342</v>
      </c>
      <c r="C881" s="291" t="s">
        <v>163</v>
      </c>
      <c r="D881" s="295"/>
      <c r="E881" s="295"/>
      <c r="F881" s="295"/>
      <c r="G881" s="295"/>
      <c r="H881" s="295"/>
      <c r="I881" s="295"/>
      <c r="J881" s="295"/>
      <c r="K881" s="295"/>
      <c r="L881" s="295"/>
      <c r="M881" s="295"/>
      <c r="N881" s="295">
        <f>N880</f>
        <v>12</v>
      </c>
      <c r="O881" s="295"/>
      <c r="P881" s="295"/>
      <c r="Q881" s="295"/>
      <c r="R881" s="295"/>
      <c r="S881" s="295"/>
      <c r="T881" s="295"/>
      <c r="U881" s="295"/>
      <c r="V881" s="295"/>
      <c r="W881" s="295"/>
      <c r="X881" s="295"/>
      <c r="Y881" s="411">
        <f>Y880</f>
        <v>0</v>
      </c>
      <c r="Z881" s="411">
        <f t="shared" ref="Z881" si="2553">Z880</f>
        <v>0</v>
      </c>
      <c r="AA881" s="411">
        <f t="shared" ref="AA881" si="2554">AA880</f>
        <v>0</v>
      </c>
      <c r="AB881" s="411">
        <f t="shared" ref="AB881" si="2555">AB880</f>
        <v>0</v>
      </c>
      <c r="AC881" s="411">
        <f t="shared" ref="AC881" si="2556">AC880</f>
        <v>0</v>
      </c>
      <c r="AD881" s="411">
        <f t="shared" ref="AD881" si="2557">AD880</f>
        <v>0</v>
      </c>
      <c r="AE881" s="411">
        <f t="shared" ref="AE881" si="2558">AE880</f>
        <v>0</v>
      </c>
      <c r="AF881" s="411">
        <f t="shared" ref="AF881" si="2559">AF880</f>
        <v>0</v>
      </c>
      <c r="AG881" s="411">
        <f t="shared" ref="AG881" si="2560">AG880</f>
        <v>0</v>
      </c>
      <c r="AH881" s="411">
        <f t="shared" ref="AH881" si="2561">AH880</f>
        <v>0</v>
      </c>
      <c r="AI881" s="411">
        <f t="shared" ref="AI881" si="2562">AI880</f>
        <v>0</v>
      </c>
      <c r="AJ881" s="411">
        <f t="shared" ref="AJ881" si="2563">AJ880</f>
        <v>0</v>
      </c>
      <c r="AK881" s="411">
        <f t="shared" ref="AK881" si="2564">AK880</f>
        <v>0</v>
      </c>
      <c r="AL881" s="411">
        <f t="shared" ref="AL881" si="2565">AL880</f>
        <v>0</v>
      </c>
      <c r="AM881" s="306"/>
    </row>
    <row r="882" spans="1:39" hidden="1" outlineLevel="1">
      <c r="A882" s="530"/>
      <c r="B882" s="428"/>
      <c r="C882" s="291"/>
      <c r="D882" s="291"/>
      <c r="E882" s="291"/>
      <c r="F882" s="291"/>
      <c r="G882" s="291"/>
      <c r="H882" s="291"/>
      <c r="I882" s="291"/>
      <c r="J882" s="291"/>
      <c r="K882" s="291"/>
      <c r="L882" s="291"/>
      <c r="M882" s="291"/>
      <c r="N882" s="291"/>
      <c r="O882" s="291"/>
      <c r="P882" s="291"/>
      <c r="Q882" s="291"/>
      <c r="R882" s="291"/>
      <c r="S882" s="291"/>
      <c r="T882" s="291"/>
      <c r="U882" s="291"/>
      <c r="V882" s="291"/>
      <c r="W882" s="291"/>
      <c r="X882" s="291"/>
      <c r="Y882" s="412"/>
      <c r="Z882" s="425"/>
      <c r="AA882" s="425"/>
      <c r="AB882" s="425"/>
      <c r="AC882" s="425"/>
      <c r="AD882" s="425"/>
      <c r="AE882" s="425"/>
      <c r="AF882" s="425"/>
      <c r="AG882" s="425"/>
      <c r="AH882" s="425"/>
      <c r="AI882" s="425"/>
      <c r="AJ882" s="425"/>
      <c r="AK882" s="425"/>
      <c r="AL882" s="425"/>
      <c r="AM882" s="306"/>
    </row>
    <row r="883" spans="1:39" ht="30" hidden="1" outlineLevel="1">
      <c r="A883" s="530">
        <v>32</v>
      </c>
      <c r="B883" s="428" t="s">
        <v>124</v>
      </c>
      <c r="C883" s="291" t="s">
        <v>25</v>
      </c>
      <c r="D883" s="295"/>
      <c r="E883" s="295"/>
      <c r="F883" s="295"/>
      <c r="G883" s="295"/>
      <c r="H883" s="295"/>
      <c r="I883" s="295"/>
      <c r="J883" s="295"/>
      <c r="K883" s="295"/>
      <c r="L883" s="295"/>
      <c r="M883" s="295"/>
      <c r="N883" s="295">
        <v>12</v>
      </c>
      <c r="O883" s="295"/>
      <c r="P883" s="295"/>
      <c r="Q883" s="295"/>
      <c r="R883" s="295"/>
      <c r="S883" s="295"/>
      <c r="T883" s="295"/>
      <c r="U883" s="295"/>
      <c r="V883" s="295"/>
      <c r="W883" s="295"/>
      <c r="X883" s="295"/>
      <c r="Y883" s="426"/>
      <c r="Z883" s="415"/>
      <c r="AA883" s="415"/>
      <c r="AB883" s="415"/>
      <c r="AC883" s="415"/>
      <c r="AD883" s="415"/>
      <c r="AE883" s="415"/>
      <c r="AF883" s="415"/>
      <c r="AG883" s="415"/>
      <c r="AH883" s="415"/>
      <c r="AI883" s="415"/>
      <c r="AJ883" s="415"/>
      <c r="AK883" s="415"/>
      <c r="AL883" s="415"/>
      <c r="AM883" s="296">
        <f>SUM(Y883:AL883)</f>
        <v>0</v>
      </c>
    </row>
    <row r="884" spans="1:39" hidden="1" outlineLevel="1">
      <c r="A884" s="530"/>
      <c r="B884" s="294" t="s">
        <v>342</v>
      </c>
      <c r="C884" s="291" t="s">
        <v>163</v>
      </c>
      <c r="D884" s="295"/>
      <c r="E884" s="295"/>
      <c r="F884" s="295"/>
      <c r="G884" s="295"/>
      <c r="H884" s="295"/>
      <c r="I884" s="295"/>
      <c r="J884" s="295"/>
      <c r="K884" s="295"/>
      <c r="L884" s="295"/>
      <c r="M884" s="295"/>
      <c r="N884" s="295">
        <f>N883</f>
        <v>12</v>
      </c>
      <c r="O884" s="295"/>
      <c r="P884" s="295"/>
      <c r="Q884" s="295"/>
      <c r="R884" s="295"/>
      <c r="S884" s="295"/>
      <c r="T884" s="295"/>
      <c r="U884" s="295"/>
      <c r="V884" s="295"/>
      <c r="W884" s="295"/>
      <c r="X884" s="295"/>
      <c r="Y884" s="411">
        <f>Y883</f>
        <v>0</v>
      </c>
      <c r="Z884" s="411">
        <f t="shared" ref="Z884" si="2566">Z883</f>
        <v>0</v>
      </c>
      <c r="AA884" s="411">
        <f t="shared" ref="AA884" si="2567">AA883</f>
        <v>0</v>
      </c>
      <c r="AB884" s="411">
        <f t="shared" ref="AB884" si="2568">AB883</f>
        <v>0</v>
      </c>
      <c r="AC884" s="411">
        <f t="shared" ref="AC884" si="2569">AC883</f>
        <v>0</v>
      </c>
      <c r="AD884" s="411">
        <f t="shared" ref="AD884" si="2570">AD883</f>
        <v>0</v>
      </c>
      <c r="AE884" s="411">
        <f t="shared" ref="AE884" si="2571">AE883</f>
        <v>0</v>
      </c>
      <c r="AF884" s="411">
        <f t="shared" ref="AF884" si="2572">AF883</f>
        <v>0</v>
      </c>
      <c r="AG884" s="411">
        <f t="shared" ref="AG884" si="2573">AG883</f>
        <v>0</v>
      </c>
      <c r="AH884" s="411">
        <f t="shared" ref="AH884" si="2574">AH883</f>
        <v>0</v>
      </c>
      <c r="AI884" s="411">
        <f t="shared" ref="AI884" si="2575">AI883</f>
        <v>0</v>
      </c>
      <c r="AJ884" s="411">
        <f t="shared" ref="AJ884" si="2576">AJ883</f>
        <v>0</v>
      </c>
      <c r="AK884" s="411">
        <f t="shared" ref="AK884" si="2577">AK883</f>
        <v>0</v>
      </c>
      <c r="AL884" s="411">
        <f>AL883</f>
        <v>0</v>
      </c>
      <c r="AM884" s="306"/>
    </row>
    <row r="885" spans="1:39" hidden="1" outlineLevel="1">
      <c r="A885" s="530"/>
      <c r="B885" s="428"/>
      <c r="C885" s="291"/>
      <c r="D885" s="291"/>
      <c r="E885" s="291"/>
      <c r="F885" s="291"/>
      <c r="G885" s="291"/>
      <c r="H885" s="291"/>
      <c r="I885" s="291"/>
      <c r="J885" s="291"/>
      <c r="K885" s="291"/>
      <c r="L885" s="291"/>
      <c r="M885" s="291"/>
      <c r="N885" s="291"/>
      <c r="O885" s="291"/>
      <c r="P885" s="291"/>
      <c r="Q885" s="291"/>
      <c r="R885" s="291"/>
      <c r="S885" s="291"/>
      <c r="T885" s="291"/>
      <c r="U885" s="291"/>
      <c r="V885" s="291"/>
      <c r="W885" s="291"/>
      <c r="X885" s="291"/>
      <c r="Y885" s="412"/>
      <c r="Z885" s="425"/>
      <c r="AA885" s="425"/>
      <c r="AB885" s="425"/>
      <c r="AC885" s="425"/>
      <c r="AD885" s="425"/>
      <c r="AE885" s="425"/>
      <c r="AF885" s="425"/>
      <c r="AG885" s="425"/>
      <c r="AH885" s="425"/>
      <c r="AI885" s="425"/>
      <c r="AJ885" s="425"/>
      <c r="AK885" s="425"/>
      <c r="AL885" s="425"/>
      <c r="AM885" s="306"/>
    </row>
    <row r="886" spans="1:39" ht="15.75" hidden="1" outlineLevel="1">
      <c r="A886" s="530"/>
      <c r="B886" s="288" t="s">
        <v>501</v>
      </c>
      <c r="C886" s="291"/>
      <c r="D886" s="291"/>
      <c r="E886" s="291"/>
      <c r="F886" s="291"/>
      <c r="G886" s="291"/>
      <c r="H886" s="291"/>
      <c r="I886" s="291"/>
      <c r="J886" s="291"/>
      <c r="K886" s="291"/>
      <c r="L886" s="291"/>
      <c r="M886" s="291"/>
      <c r="N886" s="291"/>
      <c r="O886" s="291"/>
      <c r="P886" s="291"/>
      <c r="Q886" s="291"/>
      <c r="R886" s="291"/>
      <c r="S886" s="291"/>
      <c r="T886" s="291"/>
      <c r="U886" s="291"/>
      <c r="V886" s="291"/>
      <c r="W886" s="291"/>
      <c r="X886" s="291"/>
      <c r="Y886" s="412"/>
      <c r="Z886" s="425"/>
      <c r="AA886" s="425"/>
      <c r="AB886" s="425"/>
      <c r="AC886" s="425"/>
      <c r="AD886" s="425"/>
      <c r="AE886" s="425"/>
      <c r="AF886" s="425"/>
      <c r="AG886" s="425"/>
      <c r="AH886" s="425"/>
      <c r="AI886" s="425"/>
      <c r="AJ886" s="425"/>
      <c r="AK886" s="425"/>
      <c r="AL886" s="425"/>
      <c r="AM886" s="306"/>
    </row>
    <row r="887" spans="1:39" hidden="1" outlineLevel="1">
      <c r="A887" s="530">
        <v>33</v>
      </c>
      <c r="B887" s="428" t="s">
        <v>125</v>
      </c>
      <c r="C887" s="291" t="s">
        <v>25</v>
      </c>
      <c r="D887" s="295"/>
      <c r="E887" s="295"/>
      <c r="F887" s="295"/>
      <c r="G887" s="295"/>
      <c r="H887" s="295"/>
      <c r="I887" s="295"/>
      <c r="J887" s="295"/>
      <c r="K887" s="295"/>
      <c r="L887" s="295"/>
      <c r="M887" s="295"/>
      <c r="N887" s="295">
        <v>0</v>
      </c>
      <c r="O887" s="295"/>
      <c r="P887" s="295"/>
      <c r="Q887" s="295"/>
      <c r="R887" s="295"/>
      <c r="S887" s="295"/>
      <c r="T887" s="295"/>
      <c r="U887" s="295"/>
      <c r="V887" s="295"/>
      <c r="W887" s="295"/>
      <c r="X887" s="295"/>
      <c r="Y887" s="426"/>
      <c r="Z887" s="415"/>
      <c r="AA887" s="415"/>
      <c r="AB887" s="415"/>
      <c r="AC887" s="415"/>
      <c r="AD887" s="415"/>
      <c r="AE887" s="415"/>
      <c r="AF887" s="415"/>
      <c r="AG887" s="415"/>
      <c r="AH887" s="415"/>
      <c r="AI887" s="415"/>
      <c r="AJ887" s="415"/>
      <c r="AK887" s="415"/>
      <c r="AL887" s="415"/>
      <c r="AM887" s="296">
        <f>SUM(Y887:AL887)</f>
        <v>0</v>
      </c>
    </row>
    <row r="888" spans="1:39" hidden="1" outlineLevel="1">
      <c r="A888" s="530"/>
      <c r="B888" s="294" t="s">
        <v>342</v>
      </c>
      <c r="C888" s="291" t="s">
        <v>163</v>
      </c>
      <c r="D888" s="295"/>
      <c r="E888" s="295"/>
      <c r="F888" s="295"/>
      <c r="G888" s="295"/>
      <c r="H888" s="295"/>
      <c r="I888" s="295"/>
      <c r="J888" s="295"/>
      <c r="K888" s="295"/>
      <c r="L888" s="295"/>
      <c r="M888" s="295"/>
      <c r="N888" s="295">
        <f>N887</f>
        <v>0</v>
      </c>
      <c r="O888" s="295"/>
      <c r="P888" s="295"/>
      <c r="Q888" s="295"/>
      <c r="R888" s="295"/>
      <c r="S888" s="295"/>
      <c r="T888" s="295"/>
      <c r="U888" s="295"/>
      <c r="V888" s="295"/>
      <c r="W888" s="295"/>
      <c r="X888" s="295"/>
      <c r="Y888" s="411">
        <f>Y887</f>
        <v>0</v>
      </c>
      <c r="Z888" s="411">
        <f t="shared" ref="Z888" si="2578">Z887</f>
        <v>0</v>
      </c>
      <c r="AA888" s="411">
        <f t="shared" ref="AA888" si="2579">AA887</f>
        <v>0</v>
      </c>
      <c r="AB888" s="411">
        <f t="shared" ref="AB888" si="2580">AB887</f>
        <v>0</v>
      </c>
      <c r="AC888" s="411">
        <f t="shared" ref="AC888" si="2581">AC887</f>
        <v>0</v>
      </c>
      <c r="AD888" s="411">
        <f t="shared" ref="AD888" si="2582">AD887</f>
        <v>0</v>
      </c>
      <c r="AE888" s="411">
        <f t="shared" ref="AE888" si="2583">AE887</f>
        <v>0</v>
      </c>
      <c r="AF888" s="411">
        <f t="shared" ref="AF888" si="2584">AF887</f>
        <v>0</v>
      </c>
      <c r="AG888" s="411">
        <f t="shared" ref="AG888" si="2585">AG887</f>
        <v>0</v>
      </c>
      <c r="AH888" s="411">
        <f t="shared" ref="AH888" si="2586">AH887</f>
        <v>0</v>
      </c>
      <c r="AI888" s="411">
        <f t="shared" ref="AI888" si="2587">AI887</f>
        <v>0</v>
      </c>
      <c r="AJ888" s="411">
        <f t="shared" ref="AJ888" si="2588">AJ887</f>
        <v>0</v>
      </c>
      <c r="AK888" s="411">
        <f t="shared" ref="AK888" si="2589">AK887</f>
        <v>0</v>
      </c>
      <c r="AL888" s="411">
        <f t="shared" ref="AL888" si="2590">AL887</f>
        <v>0</v>
      </c>
      <c r="AM888" s="306"/>
    </row>
    <row r="889" spans="1:39" hidden="1" outlineLevel="1">
      <c r="A889" s="530"/>
      <c r="B889" s="428"/>
      <c r="C889" s="291"/>
      <c r="D889" s="291"/>
      <c r="E889" s="291"/>
      <c r="F889" s="291"/>
      <c r="G889" s="291"/>
      <c r="H889" s="291"/>
      <c r="I889" s="291"/>
      <c r="J889" s="291"/>
      <c r="K889" s="291"/>
      <c r="L889" s="291"/>
      <c r="M889" s="291"/>
      <c r="N889" s="291"/>
      <c r="O889" s="291"/>
      <c r="P889" s="291"/>
      <c r="Q889" s="291"/>
      <c r="R889" s="291"/>
      <c r="S889" s="291"/>
      <c r="T889" s="291"/>
      <c r="U889" s="291"/>
      <c r="V889" s="291"/>
      <c r="W889" s="291"/>
      <c r="X889" s="291"/>
      <c r="Y889" s="412"/>
      <c r="Z889" s="425"/>
      <c r="AA889" s="425"/>
      <c r="AB889" s="425"/>
      <c r="AC889" s="425"/>
      <c r="AD889" s="425"/>
      <c r="AE889" s="425"/>
      <c r="AF889" s="425"/>
      <c r="AG889" s="425"/>
      <c r="AH889" s="425"/>
      <c r="AI889" s="425"/>
      <c r="AJ889" s="425"/>
      <c r="AK889" s="425"/>
      <c r="AL889" s="425"/>
      <c r="AM889" s="306"/>
    </row>
    <row r="890" spans="1:39" hidden="1" outlineLevel="1">
      <c r="A890" s="530">
        <v>34</v>
      </c>
      <c r="B890" s="428" t="s">
        <v>126</v>
      </c>
      <c r="C890" s="291" t="s">
        <v>25</v>
      </c>
      <c r="D890" s="295"/>
      <c r="E890" s="295"/>
      <c r="F890" s="295"/>
      <c r="G890" s="295"/>
      <c r="H890" s="295"/>
      <c r="I890" s="295"/>
      <c r="J890" s="295"/>
      <c r="K890" s="295"/>
      <c r="L890" s="295"/>
      <c r="M890" s="295"/>
      <c r="N890" s="295">
        <v>0</v>
      </c>
      <c r="O890" s="295"/>
      <c r="P890" s="295"/>
      <c r="Q890" s="295"/>
      <c r="R890" s="295"/>
      <c r="S890" s="295"/>
      <c r="T890" s="295"/>
      <c r="U890" s="295"/>
      <c r="V890" s="295"/>
      <c r="W890" s="295"/>
      <c r="X890" s="295"/>
      <c r="Y890" s="426"/>
      <c r="Z890" s="415"/>
      <c r="AA890" s="415"/>
      <c r="AB890" s="415"/>
      <c r="AC890" s="415"/>
      <c r="AD890" s="415"/>
      <c r="AE890" s="415"/>
      <c r="AF890" s="415"/>
      <c r="AG890" s="415"/>
      <c r="AH890" s="415"/>
      <c r="AI890" s="415"/>
      <c r="AJ890" s="415"/>
      <c r="AK890" s="415"/>
      <c r="AL890" s="415"/>
      <c r="AM890" s="296">
        <f>SUM(Y890:AL890)</f>
        <v>0</v>
      </c>
    </row>
    <row r="891" spans="1:39" hidden="1" outlineLevel="1">
      <c r="A891" s="530"/>
      <c r="B891" s="294" t="s">
        <v>342</v>
      </c>
      <c r="C891" s="291" t="s">
        <v>163</v>
      </c>
      <c r="D891" s="295"/>
      <c r="E891" s="295"/>
      <c r="F891" s="295"/>
      <c r="G891" s="295"/>
      <c r="H891" s="295"/>
      <c r="I891" s="295"/>
      <c r="J891" s="295"/>
      <c r="K891" s="295"/>
      <c r="L891" s="295"/>
      <c r="M891" s="295"/>
      <c r="N891" s="295">
        <f>N890</f>
        <v>0</v>
      </c>
      <c r="O891" s="295"/>
      <c r="P891" s="295"/>
      <c r="Q891" s="295"/>
      <c r="R891" s="295"/>
      <c r="S891" s="295"/>
      <c r="T891" s="295"/>
      <c r="U891" s="295"/>
      <c r="V891" s="295"/>
      <c r="W891" s="295"/>
      <c r="X891" s="295"/>
      <c r="Y891" s="411">
        <f>Y890</f>
        <v>0</v>
      </c>
      <c r="Z891" s="411">
        <f t="shared" ref="Z891" si="2591">Z890</f>
        <v>0</v>
      </c>
      <c r="AA891" s="411">
        <f t="shared" ref="AA891" si="2592">AA890</f>
        <v>0</v>
      </c>
      <c r="AB891" s="411">
        <f t="shared" ref="AB891" si="2593">AB890</f>
        <v>0</v>
      </c>
      <c r="AC891" s="411">
        <f t="shared" ref="AC891" si="2594">AC890</f>
        <v>0</v>
      </c>
      <c r="AD891" s="411">
        <f t="shared" ref="AD891" si="2595">AD890</f>
        <v>0</v>
      </c>
      <c r="AE891" s="411">
        <f t="shared" ref="AE891" si="2596">AE890</f>
        <v>0</v>
      </c>
      <c r="AF891" s="411">
        <f t="shared" ref="AF891" si="2597">AF890</f>
        <v>0</v>
      </c>
      <c r="AG891" s="411">
        <f t="shared" ref="AG891" si="2598">AG890</f>
        <v>0</v>
      </c>
      <c r="AH891" s="411">
        <f t="shared" ref="AH891" si="2599">AH890</f>
        <v>0</v>
      </c>
      <c r="AI891" s="411">
        <f t="shared" ref="AI891" si="2600">AI890</f>
        <v>0</v>
      </c>
      <c r="AJ891" s="411">
        <f t="shared" ref="AJ891" si="2601">AJ890</f>
        <v>0</v>
      </c>
      <c r="AK891" s="411">
        <f t="shared" ref="AK891" si="2602">AK890</f>
        <v>0</v>
      </c>
      <c r="AL891" s="411">
        <f t="shared" ref="AL891" si="2603">AL890</f>
        <v>0</v>
      </c>
      <c r="AM891" s="306"/>
    </row>
    <row r="892" spans="1:39" hidden="1" outlineLevel="1">
      <c r="A892" s="530"/>
      <c r="B892" s="428"/>
      <c r="C892" s="291"/>
      <c r="D892" s="291"/>
      <c r="E892" s="291"/>
      <c r="F892" s="291"/>
      <c r="G892" s="291"/>
      <c r="H892" s="291"/>
      <c r="I892" s="291"/>
      <c r="J892" s="291"/>
      <c r="K892" s="291"/>
      <c r="L892" s="291"/>
      <c r="M892" s="291"/>
      <c r="N892" s="291"/>
      <c r="O892" s="291"/>
      <c r="P892" s="291"/>
      <c r="Q892" s="291"/>
      <c r="R892" s="291"/>
      <c r="S892" s="291"/>
      <c r="T892" s="291"/>
      <c r="U892" s="291"/>
      <c r="V892" s="291"/>
      <c r="W892" s="291"/>
      <c r="X892" s="291"/>
      <c r="Y892" s="412"/>
      <c r="Z892" s="425"/>
      <c r="AA892" s="425"/>
      <c r="AB892" s="425"/>
      <c r="AC892" s="425"/>
      <c r="AD892" s="425"/>
      <c r="AE892" s="425"/>
      <c r="AF892" s="425"/>
      <c r="AG892" s="425"/>
      <c r="AH892" s="425"/>
      <c r="AI892" s="425"/>
      <c r="AJ892" s="425"/>
      <c r="AK892" s="425"/>
      <c r="AL892" s="425"/>
      <c r="AM892" s="306"/>
    </row>
    <row r="893" spans="1:39" hidden="1" outlineLevel="1">
      <c r="A893" s="530">
        <v>35</v>
      </c>
      <c r="B893" s="428" t="s">
        <v>127</v>
      </c>
      <c r="C893" s="291" t="s">
        <v>25</v>
      </c>
      <c r="D893" s="295"/>
      <c r="E893" s="295"/>
      <c r="F893" s="295"/>
      <c r="G893" s="295"/>
      <c r="H893" s="295"/>
      <c r="I893" s="295"/>
      <c r="J893" s="295"/>
      <c r="K893" s="295"/>
      <c r="L893" s="295"/>
      <c r="M893" s="295"/>
      <c r="N893" s="295">
        <v>0</v>
      </c>
      <c r="O893" s="295"/>
      <c r="P893" s="295"/>
      <c r="Q893" s="295"/>
      <c r="R893" s="295"/>
      <c r="S893" s="295"/>
      <c r="T893" s="295"/>
      <c r="U893" s="295"/>
      <c r="V893" s="295"/>
      <c r="W893" s="295"/>
      <c r="X893" s="295"/>
      <c r="Y893" s="426"/>
      <c r="Z893" s="415"/>
      <c r="AA893" s="415"/>
      <c r="AB893" s="415"/>
      <c r="AC893" s="415"/>
      <c r="AD893" s="415"/>
      <c r="AE893" s="415"/>
      <c r="AF893" s="415"/>
      <c r="AG893" s="415"/>
      <c r="AH893" s="415"/>
      <c r="AI893" s="415"/>
      <c r="AJ893" s="415"/>
      <c r="AK893" s="415"/>
      <c r="AL893" s="415"/>
      <c r="AM893" s="296">
        <f>SUM(Y893:AL893)</f>
        <v>0</v>
      </c>
    </row>
    <row r="894" spans="1:39" hidden="1" outlineLevel="1">
      <c r="A894" s="530"/>
      <c r="B894" s="294" t="s">
        <v>342</v>
      </c>
      <c r="C894" s="291" t="s">
        <v>163</v>
      </c>
      <c r="D894" s="295"/>
      <c r="E894" s="295"/>
      <c r="F894" s="295"/>
      <c r="G894" s="295"/>
      <c r="H894" s="295"/>
      <c r="I894" s="295"/>
      <c r="J894" s="295"/>
      <c r="K894" s="295"/>
      <c r="L894" s="295"/>
      <c r="M894" s="295"/>
      <c r="N894" s="295">
        <f>N893</f>
        <v>0</v>
      </c>
      <c r="O894" s="295"/>
      <c r="P894" s="295"/>
      <c r="Q894" s="295"/>
      <c r="R894" s="295"/>
      <c r="S894" s="295"/>
      <c r="T894" s="295"/>
      <c r="U894" s="295"/>
      <c r="V894" s="295"/>
      <c r="W894" s="295"/>
      <c r="X894" s="295"/>
      <c r="Y894" s="411">
        <f>Y893</f>
        <v>0</v>
      </c>
      <c r="Z894" s="411">
        <f t="shared" ref="Z894" si="2604">Z893</f>
        <v>0</v>
      </c>
      <c r="AA894" s="411">
        <f t="shared" ref="AA894" si="2605">AA893</f>
        <v>0</v>
      </c>
      <c r="AB894" s="411">
        <f t="shared" ref="AB894" si="2606">AB893</f>
        <v>0</v>
      </c>
      <c r="AC894" s="411">
        <f t="shared" ref="AC894" si="2607">AC893</f>
        <v>0</v>
      </c>
      <c r="AD894" s="411">
        <f t="shared" ref="AD894" si="2608">AD893</f>
        <v>0</v>
      </c>
      <c r="AE894" s="411">
        <f t="shared" ref="AE894" si="2609">AE893</f>
        <v>0</v>
      </c>
      <c r="AF894" s="411">
        <f t="shared" ref="AF894" si="2610">AF893</f>
        <v>0</v>
      </c>
      <c r="AG894" s="411">
        <f t="shared" ref="AG894" si="2611">AG893</f>
        <v>0</v>
      </c>
      <c r="AH894" s="411">
        <f t="shared" ref="AH894" si="2612">AH893</f>
        <v>0</v>
      </c>
      <c r="AI894" s="411">
        <f t="shared" ref="AI894" si="2613">AI893</f>
        <v>0</v>
      </c>
      <c r="AJ894" s="411">
        <f t="shared" ref="AJ894" si="2614">AJ893</f>
        <v>0</v>
      </c>
      <c r="AK894" s="411">
        <f t="shared" ref="AK894" si="2615">AK893</f>
        <v>0</v>
      </c>
      <c r="AL894" s="411">
        <f t="shared" ref="AL894" si="2616">AL893</f>
        <v>0</v>
      </c>
      <c r="AM894" s="306"/>
    </row>
    <row r="895" spans="1:39" hidden="1" outlineLevel="1">
      <c r="A895" s="530"/>
      <c r="B895" s="431"/>
      <c r="C895" s="291"/>
      <c r="D895" s="291"/>
      <c r="E895" s="291"/>
      <c r="F895" s="291"/>
      <c r="G895" s="291"/>
      <c r="H895" s="291"/>
      <c r="I895" s="291"/>
      <c r="J895" s="291"/>
      <c r="K895" s="291"/>
      <c r="L895" s="291"/>
      <c r="M895" s="291"/>
      <c r="N895" s="291"/>
      <c r="O895" s="291"/>
      <c r="P895" s="291"/>
      <c r="Q895" s="291"/>
      <c r="R895" s="291"/>
      <c r="S895" s="291"/>
      <c r="T895" s="291"/>
      <c r="U895" s="291"/>
      <c r="V895" s="291"/>
      <c r="W895" s="291"/>
      <c r="X895" s="291"/>
      <c r="Y895" s="412"/>
      <c r="Z895" s="425"/>
      <c r="AA895" s="425"/>
      <c r="AB895" s="425"/>
      <c r="AC895" s="425"/>
      <c r="AD895" s="425"/>
      <c r="AE895" s="425"/>
      <c r="AF895" s="425"/>
      <c r="AG895" s="425"/>
      <c r="AH895" s="425"/>
      <c r="AI895" s="425"/>
      <c r="AJ895" s="425"/>
      <c r="AK895" s="425"/>
      <c r="AL895" s="425"/>
      <c r="AM895" s="306"/>
    </row>
    <row r="896" spans="1:39" ht="15.75" hidden="1" outlineLevel="1">
      <c r="A896" s="530"/>
      <c r="B896" s="288" t="s">
        <v>502</v>
      </c>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45" hidden="1" outlineLevel="1">
      <c r="A897" s="530">
        <v>36</v>
      </c>
      <c r="B897" s="428" t="s">
        <v>128</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idden="1"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17">Z897</f>
        <v>0</v>
      </c>
      <c r="AA898" s="411">
        <f t="shared" ref="AA898" si="2618">AA897</f>
        <v>0</v>
      </c>
      <c r="AB898" s="411">
        <f t="shared" ref="AB898" si="2619">AB897</f>
        <v>0</v>
      </c>
      <c r="AC898" s="411">
        <f t="shared" ref="AC898" si="2620">AC897</f>
        <v>0</v>
      </c>
      <c r="AD898" s="411">
        <f t="shared" ref="AD898" si="2621">AD897</f>
        <v>0</v>
      </c>
      <c r="AE898" s="411">
        <f t="shared" ref="AE898" si="2622">AE897</f>
        <v>0</v>
      </c>
      <c r="AF898" s="411">
        <f t="shared" ref="AF898" si="2623">AF897</f>
        <v>0</v>
      </c>
      <c r="AG898" s="411">
        <f t="shared" ref="AG898" si="2624">AG897</f>
        <v>0</v>
      </c>
      <c r="AH898" s="411">
        <f t="shared" ref="AH898" si="2625">AH897</f>
        <v>0</v>
      </c>
      <c r="AI898" s="411">
        <f t="shared" ref="AI898" si="2626">AI897</f>
        <v>0</v>
      </c>
      <c r="AJ898" s="411">
        <f t="shared" ref="AJ898" si="2627">AJ897</f>
        <v>0</v>
      </c>
      <c r="AK898" s="411">
        <f t="shared" ref="AK898" si="2628">AK897</f>
        <v>0</v>
      </c>
      <c r="AL898" s="411">
        <f t="shared" ref="AL898" si="2629">AL897</f>
        <v>0</v>
      </c>
      <c r="AM898" s="306"/>
    </row>
    <row r="899" spans="1:39" hidden="1"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30" hidden="1" outlineLevel="1">
      <c r="A900" s="530">
        <v>37</v>
      </c>
      <c r="B900" s="428" t="s">
        <v>129</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idden="1"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630">Z900</f>
        <v>0</v>
      </c>
      <c r="AA901" s="411">
        <f t="shared" ref="AA901" si="2631">AA900</f>
        <v>0</v>
      </c>
      <c r="AB901" s="411">
        <f t="shared" ref="AB901" si="2632">AB900</f>
        <v>0</v>
      </c>
      <c r="AC901" s="411">
        <f t="shared" ref="AC901" si="2633">AC900</f>
        <v>0</v>
      </c>
      <c r="AD901" s="411">
        <f t="shared" ref="AD901" si="2634">AD900</f>
        <v>0</v>
      </c>
      <c r="AE901" s="411">
        <f t="shared" ref="AE901" si="2635">AE900</f>
        <v>0</v>
      </c>
      <c r="AF901" s="411">
        <f t="shared" ref="AF901" si="2636">AF900</f>
        <v>0</v>
      </c>
      <c r="AG901" s="411">
        <f t="shared" ref="AG901" si="2637">AG900</f>
        <v>0</v>
      </c>
      <c r="AH901" s="411">
        <f t="shared" ref="AH901" si="2638">AH900</f>
        <v>0</v>
      </c>
      <c r="AI901" s="411">
        <f t="shared" ref="AI901" si="2639">AI900</f>
        <v>0</v>
      </c>
      <c r="AJ901" s="411">
        <f t="shared" ref="AJ901" si="2640">AJ900</f>
        <v>0</v>
      </c>
      <c r="AK901" s="411">
        <f t="shared" ref="AK901" si="2641">AK900</f>
        <v>0</v>
      </c>
      <c r="AL901" s="411">
        <f t="shared" ref="AL901" si="2642">AL900</f>
        <v>0</v>
      </c>
      <c r="AM901" s="306"/>
    </row>
    <row r="902" spans="1:39" hidden="1"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idden="1" outlineLevel="1">
      <c r="A903" s="530">
        <v>38</v>
      </c>
      <c r="B903" s="428" t="s">
        <v>130</v>
      </c>
      <c r="C903" s="291" t="s">
        <v>25</v>
      </c>
      <c r="D903" s="295"/>
      <c r="E903" s="295"/>
      <c r="F903" s="295"/>
      <c r="G903" s="295"/>
      <c r="H903" s="295"/>
      <c r="I903" s="295"/>
      <c r="J903" s="295"/>
      <c r="K903" s="295"/>
      <c r="L903" s="295"/>
      <c r="M903" s="295"/>
      <c r="N903" s="295">
        <v>12</v>
      </c>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idden="1" outlineLevel="1">
      <c r="A904" s="530"/>
      <c r="B904" s="294" t="s">
        <v>342</v>
      </c>
      <c r="C904" s="291" t="s">
        <v>163</v>
      </c>
      <c r="D904" s="295"/>
      <c r="E904" s="295"/>
      <c r="F904" s="295"/>
      <c r="G904" s="295"/>
      <c r="H904" s="295"/>
      <c r="I904" s="295"/>
      <c r="J904" s="295"/>
      <c r="K904" s="295"/>
      <c r="L904" s="295"/>
      <c r="M904" s="295"/>
      <c r="N904" s="295">
        <f>N903</f>
        <v>12</v>
      </c>
      <c r="O904" s="295"/>
      <c r="P904" s="295"/>
      <c r="Q904" s="295"/>
      <c r="R904" s="295"/>
      <c r="S904" s="295"/>
      <c r="T904" s="295"/>
      <c r="U904" s="295"/>
      <c r="V904" s="295"/>
      <c r="W904" s="295"/>
      <c r="X904" s="295"/>
      <c r="Y904" s="411">
        <f>Y903</f>
        <v>0</v>
      </c>
      <c r="Z904" s="411">
        <f t="shared" ref="Z904" si="2643">Z903</f>
        <v>0</v>
      </c>
      <c r="AA904" s="411">
        <f t="shared" ref="AA904" si="2644">AA903</f>
        <v>0</v>
      </c>
      <c r="AB904" s="411">
        <f t="shared" ref="AB904" si="2645">AB903</f>
        <v>0</v>
      </c>
      <c r="AC904" s="411">
        <f t="shared" ref="AC904" si="2646">AC903</f>
        <v>0</v>
      </c>
      <c r="AD904" s="411">
        <f t="shared" ref="AD904" si="2647">AD903</f>
        <v>0</v>
      </c>
      <c r="AE904" s="411">
        <f t="shared" ref="AE904" si="2648">AE903</f>
        <v>0</v>
      </c>
      <c r="AF904" s="411">
        <f t="shared" ref="AF904" si="2649">AF903</f>
        <v>0</v>
      </c>
      <c r="AG904" s="411">
        <f t="shared" ref="AG904" si="2650">AG903</f>
        <v>0</v>
      </c>
      <c r="AH904" s="411">
        <f t="shared" ref="AH904" si="2651">AH903</f>
        <v>0</v>
      </c>
      <c r="AI904" s="411">
        <f t="shared" ref="AI904" si="2652">AI903</f>
        <v>0</v>
      </c>
      <c r="AJ904" s="411">
        <f t="shared" ref="AJ904" si="2653">AJ903</f>
        <v>0</v>
      </c>
      <c r="AK904" s="411">
        <f t="shared" ref="AK904" si="2654">AK903</f>
        <v>0</v>
      </c>
      <c r="AL904" s="411">
        <f t="shared" ref="AL904" si="2655">AL903</f>
        <v>0</v>
      </c>
      <c r="AM904" s="306"/>
    </row>
    <row r="905" spans="1:39" hidden="1"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hidden="1" outlineLevel="1">
      <c r="A906" s="530">
        <v>39</v>
      </c>
      <c r="B906" s="428" t="s">
        <v>131</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idden="1"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656">Z906</f>
        <v>0</v>
      </c>
      <c r="AA907" s="411">
        <f t="shared" ref="AA907" si="2657">AA906</f>
        <v>0</v>
      </c>
      <c r="AB907" s="411">
        <f t="shared" ref="AB907" si="2658">AB906</f>
        <v>0</v>
      </c>
      <c r="AC907" s="411">
        <f t="shared" ref="AC907" si="2659">AC906</f>
        <v>0</v>
      </c>
      <c r="AD907" s="411">
        <f t="shared" ref="AD907" si="2660">AD906</f>
        <v>0</v>
      </c>
      <c r="AE907" s="411">
        <f t="shared" ref="AE907" si="2661">AE906</f>
        <v>0</v>
      </c>
      <c r="AF907" s="411">
        <f t="shared" ref="AF907" si="2662">AF906</f>
        <v>0</v>
      </c>
      <c r="AG907" s="411">
        <f t="shared" ref="AG907" si="2663">AG906</f>
        <v>0</v>
      </c>
      <c r="AH907" s="411">
        <f t="shared" ref="AH907" si="2664">AH906</f>
        <v>0</v>
      </c>
      <c r="AI907" s="411">
        <f t="shared" ref="AI907" si="2665">AI906</f>
        <v>0</v>
      </c>
      <c r="AJ907" s="411">
        <f t="shared" ref="AJ907" si="2666">AJ906</f>
        <v>0</v>
      </c>
      <c r="AK907" s="411">
        <f t="shared" ref="AK907" si="2667">AK906</f>
        <v>0</v>
      </c>
      <c r="AL907" s="411">
        <f t="shared" ref="AL907" si="2668">AL906</f>
        <v>0</v>
      </c>
      <c r="AM907" s="306"/>
    </row>
    <row r="908" spans="1:39" hidden="1"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30" hidden="1" outlineLevel="1">
      <c r="A909" s="530">
        <v>40</v>
      </c>
      <c r="B909" s="428" t="s">
        <v>132</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idden="1"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669">Z909</f>
        <v>0</v>
      </c>
      <c r="AA910" s="411">
        <f t="shared" ref="AA910" si="2670">AA909</f>
        <v>0</v>
      </c>
      <c r="AB910" s="411">
        <f t="shared" ref="AB910" si="2671">AB909</f>
        <v>0</v>
      </c>
      <c r="AC910" s="411">
        <f t="shared" ref="AC910" si="2672">AC909</f>
        <v>0</v>
      </c>
      <c r="AD910" s="411">
        <f t="shared" ref="AD910" si="2673">AD909</f>
        <v>0</v>
      </c>
      <c r="AE910" s="411">
        <f t="shared" ref="AE910" si="2674">AE909</f>
        <v>0</v>
      </c>
      <c r="AF910" s="411">
        <f t="shared" ref="AF910" si="2675">AF909</f>
        <v>0</v>
      </c>
      <c r="AG910" s="411">
        <f t="shared" ref="AG910" si="2676">AG909</f>
        <v>0</v>
      </c>
      <c r="AH910" s="411">
        <f t="shared" ref="AH910" si="2677">AH909</f>
        <v>0</v>
      </c>
      <c r="AI910" s="411">
        <f t="shared" ref="AI910" si="2678">AI909</f>
        <v>0</v>
      </c>
      <c r="AJ910" s="411">
        <f t="shared" ref="AJ910" si="2679">AJ909</f>
        <v>0</v>
      </c>
      <c r="AK910" s="411">
        <f t="shared" ref="AK910" si="2680">AK909</f>
        <v>0</v>
      </c>
      <c r="AL910" s="411">
        <f t="shared" ref="AL910" si="2681">AL909</f>
        <v>0</v>
      </c>
      <c r="AM910" s="306"/>
    </row>
    <row r="911" spans="1:39" hidden="1"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45" hidden="1" outlineLevel="1">
      <c r="A912" s="530">
        <v>41</v>
      </c>
      <c r="B912" s="428" t="s">
        <v>133</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idden="1"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682">Z912</f>
        <v>0</v>
      </c>
      <c r="AA913" s="411">
        <f t="shared" ref="AA913" si="2683">AA912</f>
        <v>0</v>
      </c>
      <c r="AB913" s="411">
        <f t="shared" ref="AB913" si="2684">AB912</f>
        <v>0</v>
      </c>
      <c r="AC913" s="411">
        <f t="shared" ref="AC913" si="2685">AC912</f>
        <v>0</v>
      </c>
      <c r="AD913" s="411">
        <f t="shared" ref="AD913" si="2686">AD912</f>
        <v>0</v>
      </c>
      <c r="AE913" s="411">
        <f t="shared" ref="AE913" si="2687">AE912</f>
        <v>0</v>
      </c>
      <c r="AF913" s="411">
        <f t="shared" ref="AF913" si="2688">AF912</f>
        <v>0</v>
      </c>
      <c r="AG913" s="411">
        <f t="shared" ref="AG913" si="2689">AG912</f>
        <v>0</v>
      </c>
      <c r="AH913" s="411">
        <f t="shared" ref="AH913" si="2690">AH912</f>
        <v>0</v>
      </c>
      <c r="AI913" s="411">
        <f t="shared" ref="AI913" si="2691">AI912</f>
        <v>0</v>
      </c>
      <c r="AJ913" s="411">
        <f t="shared" ref="AJ913" si="2692">AJ912</f>
        <v>0</v>
      </c>
      <c r="AK913" s="411">
        <f t="shared" ref="AK913" si="2693">AK912</f>
        <v>0</v>
      </c>
      <c r="AL913" s="411">
        <f t="shared" ref="AL913" si="2694">AL912</f>
        <v>0</v>
      </c>
      <c r="AM913" s="306"/>
    </row>
    <row r="914" spans="1:39" hidden="1"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45" hidden="1" outlineLevel="1">
      <c r="A915" s="530">
        <v>42</v>
      </c>
      <c r="B915" s="428" t="s">
        <v>134</v>
      </c>
      <c r="C915" s="291" t="s">
        <v>25</v>
      </c>
      <c r="D915" s="295"/>
      <c r="E915" s="295"/>
      <c r="F915" s="295"/>
      <c r="G915" s="295"/>
      <c r="H915" s="295"/>
      <c r="I915" s="295"/>
      <c r="J915" s="295"/>
      <c r="K915" s="295"/>
      <c r="L915" s="295"/>
      <c r="M915" s="295"/>
      <c r="N915" s="291"/>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idden="1" outlineLevel="1">
      <c r="A916" s="530"/>
      <c r="B916" s="294" t="s">
        <v>342</v>
      </c>
      <c r="C916" s="291" t="s">
        <v>163</v>
      </c>
      <c r="D916" s="295"/>
      <c r="E916" s="295"/>
      <c r="F916" s="295"/>
      <c r="G916" s="295"/>
      <c r="H916" s="295"/>
      <c r="I916" s="295"/>
      <c r="J916" s="295"/>
      <c r="K916" s="295"/>
      <c r="L916" s="295"/>
      <c r="M916" s="295"/>
      <c r="N916" s="468"/>
      <c r="O916" s="295"/>
      <c r="P916" s="295"/>
      <c r="Q916" s="295"/>
      <c r="R916" s="295"/>
      <c r="S916" s="295"/>
      <c r="T916" s="295"/>
      <c r="U916" s="295"/>
      <c r="V916" s="295"/>
      <c r="W916" s="295"/>
      <c r="X916" s="295"/>
      <c r="Y916" s="411">
        <f>Y915</f>
        <v>0</v>
      </c>
      <c r="Z916" s="411">
        <f t="shared" ref="Z916" si="2695">Z915</f>
        <v>0</v>
      </c>
      <c r="AA916" s="411">
        <f t="shared" ref="AA916" si="2696">AA915</f>
        <v>0</v>
      </c>
      <c r="AB916" s="411">
        <f t="shared" ref="AB916" si="2697">AB915</f>
        <v>0</v>
      </c>
      <c r="AC916" s="411">
        <f t="shared" ref="AC916" si="2698">AC915</f>
        <v>0</v>
      </c>
      <c r="AD916" s="411">
        <f t="shared" ref="AD916" si="2699">AD915</f>
        <v>0</v>
      </c>
      <c r="AE916" s="411">
        <f t="shared" ref="AE916" si="2700">AE915</f>
        <v>0</v>
      </c>
      <c r="AF916" s="411">
        <f t="shared" ref="AF916" si="2701">AF915</f>
        <v>0</v>
      </c>
      <c r="AG916" s="411">
        <f t="shared" ref="AG916" si="2702">AG915</f>
        <v>0</v>
      </c>
      <c r="AH916" s="411">
        <f t="shared" ref="AH916" si="2703">AH915</f>
        <v>0</v>
      </c>
      <c r="AI916" s="411">
        <f t="shared" ref="AI916" si="2704">AI915</f>
        <v>0</v>
      </c>
      <c r="AJ916" s="411">
        <f t="shared" ref="AJ916" si="2705">AJ915</f>
        <v>0</v>
      </c>
      <c r="AK916" s="411">
        <f t="shared" ref="AK916" si="2706">AK915</f>
        <v>0</v>
      </c>
      <c r="AL916" s="411">
        <f t="shared" ref="AL916" si="2707">AL915</f>
        <v>0</v>
      </c>
      <c r="AM916" s="306"/>
    </row>
    <row r="917" spans="1:39" hidden="1"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hidden="1" outlineLevel="1">
      <c r="A918" s="530">
        <v>43</v>
      </c>
      <c r="B918" s="428" t="s">
        <v>135</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idden="1"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08">Z918</f>
        <v>0</v>
      </c>
      <c r="AA919" s="411">
        <f t="shared" ref="AA919" si="2709">AA918</f>
        <v>0</v>
      </c>
      <c r="AB919" s="411">
        <f t="shared" ref="AB919" si="2710">AB918</f>
        <v>0</v>
      </c>
      <c r="AC919" s="411">
        <f t="shared" ref="AC919" si="2711">AC918</f>
        <v>0</v>
      </c>
      <c r="AD919" s="411">
        <f t="shared" ref="AD919" si="2712">AD918</f>
        <v>0</v>
      </c>
      <c r="AE919" s="411">
        <f t="shared" ref="AE919" si="2713">AE918</f>
        <v>0</v>
      </c>
      <c r="AF919" s="411">
        <f t="shared" ref="AF919" si="2714">AF918</f>
        <v>0</v>
      </c>
      <c r="AG919" s="411">
        <f t="shared" ref="AG919" si="2715">AG918</f>
        <v>0</v>
      </c>
      <c r="AH919" s="411">
        <f t="shared" ref="AH919" si="2716">AH918</f>
        <v>0</v>
      </c>
      <c r="AI919" s="411">
        <f t="shared" ref="AI919" si="2717">AI918</f>
        <v>0</v>
      </c>
      <c r="AJ919" s="411">
        <f t="shared" ref="AJ919" si="2718">AJ918</f>
        <v>0</v>
      </c>
      <c r="AK919" s="411">
        <f t="shared" ref="AK919" si="2719">AK918</f>
        <v>0</v>
      </c>
      <c r="AL919" s="411">
        <f t="shared" ref="AL919" si="2720">AL918</f>
        <v>0</v>
      </c>
      <c r="AM919" s="306"/>
    </row>
    <row r="920" spans="1:39" hidden="1"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hidden="1" outlineLevel="1">
      <c r="A921" s="530">
        <v>44</v>
      </c>
      <c r="B921" s="428" t="s">
        <v>136</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idden="1"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721">Z921</f>
        <v>0</v>
      </c>
      <c r="AA922" s="411">
        <f t="shared" ref="AA922" si="2722">AA921</f>
        <v>0</v>
      </c>
      <c r="AB922" s="411">
        <f t="shared" ref="AB922" si="2723">AB921</f>
        <v>0</v>
      </c>
      <c r="AC922" s="411">
        <f t="shared" ref="AC922" si="2724">AC921</f>
        <v>0</v>
      </c>
      <c r="AD922" s="411">
        <f t="shared" ref="AD922" si="2725">AD921</f>
        <v>0</v>
      </c>
      <c r="AE922" s="411">
        <f t="shared" ref="AE922" si="2726">AE921</f>
        <v>0</v>
      </c>
      <c r="AF922" s="411">
        <f t="shared" ref="AF922" si="2727">AF921</f>
        <v>0</v>
      </c>
      <c r="AG922" s="411">
        <f t="shared" ref="AG922" si="2728">AG921</f>
        <v>0</v>
      </c>
      <c r="AH922" s="411">
        <f t="shared" ref="AH922" si="2729">AH921</f>
        <v>0</v>
      </c>
      <c r="AI922" s="411">
        <f t="shared" ref="AI922" si="2730">AI921</f>
        <v>0</v>
      </c>
      <c r="AJ922" s="411">
        <f t="shared" ref="AJ922" si="2731">AJ921</f>
        <v>0</v>
      </c>
      <c r="AK922" s="411">
        <f t="shared" ref="AK922" si="2732">AK921</f>
        <v>0</v>
      </c>
      <c r="AL922" s="411">
        <f t="shared" ref="AL922" si="2733">AL921</f>
        <v>0</v>
      </c>
      <c r="AM922" s="306"/>
    </row>
    <row r="923" spans="1:39" hidden="1"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hidden="1" outlineLevel="1">
      <c r="A924" s="530">
        <v>45</v>
      </c>
      <c r="B924" s="428" t="s">
        <v>137</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idden="1"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734">Z924</f>
        <v>0</v>
      </c>
      <c r="AA925" s="411">
        <f t="shared" ref="AA925" si="2735">AA924</f>
        <v>0</v>
      </c>
      <c r="AB925" s="411">
        <f t="shared" ref="AB925" si="2736">AB924</f>
        <v>0</v>
      </c>
      <c r="AC925" s="411">
        <f t="shared" ref="AC925" si="2737">AC924</f>
        <v>0</v>
      </c>
      <c r="AD925" s="411">
        <f t="shared" ref="AD925" si="2738">AD924</f>
        <v>0</v>
      </c>
      <c r="AE925" s="411">
        <f t="shared" ref="AE925" si="2739">AE924</f>
        <v>0</v>
      </c>
      <c r="AF925" s="411">
        <f t="shared" ref="AF925" si="2740">AF924</f>
        <v>0</v>
      </c>
      <c r="AG925" s="411">
        <f t="shared" ref="AG925" si="2741">AG924</f>
        <v>0</v>
      </c>
      <c r="AH925" s="411">
        <f t="shared" ref="AH925" si="2742">AH924</f>
        <v>0</v>
      </c>
      <c r="AI925" s="411">
        <f t="shared" ref="AI925" si="2743">AI924</f>
        <v>0</v>
      </c>
      <c r="AJ925" s="411">
        <f t="shared" ref="AJ925" si="2744">AJ924</f>
        <v>0</v>
      </c>
      <c r="AK925" s="411">
        <f t="shared" ref="AK925" si="2745">AK924</f>
        <v>0</v>
      </c>
      <c r="AL925" s="411">
        <f t="shared" ref="AL925" si="2746">AL924</f>
        <v>0</v>
      </c>
      <c r="AM925" s="306"/>
    </row>
    <row r="926" spans="1:39" hidden="1" outlineLevel="1">
      <c r="A926" s="530"/>
      <c r="B926" s="428"/>
      <c r="C926" s="291"/>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412"/>
      <c r="Z926" s="425"/>
      <c r="AA926" s="425"/>
      <c r="AB926" s="425"/>
      <c r="AC926" s="425"/>
      <c r="AD926" s="425"/>
      <c r="AE926" s="425"/>
      <c r="AF926" s="425"/>
      <c r="AG926" s="425"/>
      <c r="AH926" s="425"/>
      <c r="AI926" s="425"/>
      <c r="AJ926" s="425"/>
      <c r="AK926" s="425"/>
      <c r="AL926" s="425"/>
      <c r="AM926" s="306"/>
    </row>
    <row r="927" spans="1:39" ht="30" hidden="1" outlineLevel="1">
      <c r="A927" s="530">
        <v>46</v>
      </c>
      <c r="B927" s="428" t="s">
        <v>138</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26"/>
      <c r="Z927" s="415"/>
      <c r="AA927" s="415"/>
      <c r="AB927" s="415"/>
      <c r="AC927" s="415"/>
      <c r="AD927" s="415"/>
      <c r="AE927" s="415"/>
      <c r="AF927" s="415"/>
      <c r="AG927" s="415"/>
      <c r="AH927" s="415"/>
      <c r="AI927" s="415"/>
      <c r="AJ927" s="415"/>
      <c r="AK927" s="415"/>
      <c r="AL927" s="415"/>
      <c r="AM927" s="296">
        <f>SUM(Y927:AL927)</f>
        <v>0</v>
      </c>
    </row>
    <row r="928" spans="1:39" hidden="1" outlineLevel="1">
      <c r="A928" s="530"/>
      <c r="B928" s="294" t="s">
        <v>342</v>
      </c>
      <c r="C928" s="291" t="s">
        <v>163</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747">Z927</f>
        <v>0</v>
      </c>
      <c r="AA928" s="411">
        <f t="shared" ref="AA928" si="2748">AA927</f>
        <v>0</v>
      </c>
      <c r="AB928" s="411">
        <f t="shared" ref="AB928" si="2749">AB927</f>
        <v>0</v>
      </c>
      <c r="AC928" s="411">
        <f t="shared" ref="AC928" si="2750">AC927</f>
        <v>0</v>
      </c>
      <c r="AD928" s="411">
        <f t="shared" ref="AD928" si="2751">AD927</f>
        <v>0</v>
      </c>
      <c r="AE928" s="411">
        <f t="shared" ref="AE928" si="2752">AE927</f>
        <v>0</v>
      </c>
      <c r="AF928" s="411">
        <f t="shared" ref="AF928" si="2753">AF927</f>
        <v>0</v>
      </c>
      <c r="AG928" s="411">
        <f t="shared" ref="AG928" si="2754">AG927</f>
        <v>0</v>
      </c>
      <c r="AH928" s="411">
        <f t="shared" ref="AH928" si="2755">AH927</f>
        <v>0</v>
      </c>
      <c r="AI928" s="411">
        <f t="shared" ref="AI928" si="2756">AI927</f>
        <v>0</v>
      </c>
      <c r="AJ928" s="411">
        <f t="shared" ref="AJ928" si="2757">AJ927</f>
        <v>0</v>
      </c>
      <c r="AK928" s="411">
        <f t="shared" ref="AK928" si="2758">AK927</f>
        <v>0</v>
      </c>
      <c r="AL928" s="411">
        <f t="shared" ref="AL928" si="2759">AL927</f>
        <v>0</v>
      </c>
      <c r="AM928" s="306"/>
    </row>
    <row r="929" spans="1:39" hidden="1" outlineLevel="1">
      <c r="A929" s="530"/>
      <c r="B929" s="428"/>
      <c r="C929" s="291"/>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2"/>
      <c r="Z929" s="425"/>
      <c r="AA929" s="425"/>
      <c r="AB929" s="425"/>
      <c r="AC929" s="425"/>
      <c r="AD929" s="425"/>
      <c r="AE929" s="425"/>
      <c r="AF929" s="425"/>
      <c r="AG929" s="425"/>
      <c r="AH929" s="425"/>
      <c r="AI929" s="425"/>
      <c r="AJ929" s="425"/>
      <c r="AK929" s="425"/>
      <c r="AL929" s="425"/>
      <c r="AM929" s="306"/>
    </row>
    <row r="930" spans="1:39" ht="30" hidden="1" outlineLevel="1">
      <c r="A930" s="530">
        <v>47</v>
      </c>
      <c r="B930" s="428" t="s">
        <v>139</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26"/>
      <c r="Z930" s="415"/>
      <c r="AA930" s="415"/>
      <c r="AB930" s="415"/>
      <c r="AC930" s="415"/>
      <c r="AD930" s="415"/>
      <c r="AE930" s="415"/>
      <c r="AF930" s="415"/>
      <c r="AG930" s="415"/>
      <c r="AH930" s="415"/>
      <c r="AI930" s="415"/>
      <c r="AJ930" s="415"/>
      <c r="AK930" s="415"/>
      <c r="AL930" s="415"/>
      <c r="AM930" s="296">
        <f>SUM(Y930:AL930)</f>
        <v>0</v>
      </c>
    </row>
    <row r="931" spans="1:39" hidden="1" outlineLevel="1">
      <c r="A931" s="530"/>
      <c r="B931" s="294" t="s">
        <v>342</v>
      </c>
      <c r="C931" s="291" t="s">
        <v>163</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1">
        <f>Y930</f>
        <v>0</v>
      </c>
      <c r="Z931" s="411">
        <f t="shared" ref="Z931" si="2760">Z930</f>
        <v>0</v>
      </c>
      <c r="AA931" s="411">
        <f t="shared" ref="AA931" si="2761">AA930</f>
        <v>0</v>
      </c>
      <c r="AB931" s="411">
        <f t="shared" ref="AB931" si="2762">AB930</f>
        <v>0</v>
      </c>
      <c r="AC931" s="411">
        <f t="shared" ref="AC931" si="2763">AC930</f>
        <v>0</v>
      </c>
      <c r="AD931" s="411">
        <f t="shared" ref="AD931" si="2764">AD930</f>
        <v>0</v>
      </c>
      <c r="AE931" s="411">
        <f t="shared" ref="AE931" si="2765">AE930</f>
        <v>0</v>
      </c>
      <c r="AF931" s="411">
        <f t="shared" ref="AF931" si="2766">AF930</f>
        <v>0</v>
      </c>
      <c r="AG931" s="411">
        <f t="shared" ref="AG931" si="2767">AG930</f>
        <v>0</v>
      </c>
      <c r="AH931" s="411">
        <f t="shared" ref="AH931" si="2768">AH930</f>
        <v>0</v>
      </c>
      <c r="AI931" s="411">
        <f t="shared" ref="AI931" si="2769">AI930</f>
        <v>0</v>
      </c>
      <c r="AJ931" s="411">
        <f t="shared" ref="AJ931" si="2770">AJ930</f>
        <v>0</v>
      </c>
      <c r="AK931" s="411">
        <f t="shared" ref="AK931" si="2771">AK930</f>
        <v>0</v>
      </c>
      <c r="AL931" s="411">
        <f t="shared" ref="AL931" si="2772">AL930</f>
        <v>0</v>
      </c>
      <c r="AM931" s="306"/>
    </row>
    <row r="932" spans="1:39" hidden="1" outlineLevel="1">
      <c r="A932" s="530"/>
      <c r="B932" s="428"/>
      <c r="C932" s="291"/>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2"/>
      <c r="Z932" s="425"/>
      <c r="AA932" s="425"/>
      <c r="AB932" s="425"/>
      <c r="AC932" s="425"/>
      <c r="AD932" s="425"/>
      <c r="AE932" s="425"/>
      <c r="AF932" s="425"/>
      <c r="AG932" s="425"/>
      <c r="AH932" s="425"/>
      <c r="AI932" s="425"/>
      <c r="AJ932" s="425"/>
      <c r="AK932" s="425"/>
      <c r="AL932" s="425"/>
      <c r="AM932" s="306"/>
    </row>
    <row r="933" spans="1:39" ht="45" hidden="1" outlineLevel="1">
      <c r="A933" s="530">
        <v>48</v>
      </c>
      <c r="B933" s="428" t="s">
        <v>140</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26"/>
      <c r="Z933" s="415"/>
      <c r="AA933" s="415"/>
      <c r="AB933" s="415"/>
      <c r="AC933" s="415"/>
      <c r="AD933" s="415"/>
      <c r="AE933" s="415"/>
      <c r="AF933" s="415"/>
      <c r="AG933" s="415"/>
      <c r="AH933" s="415"/>
      <c r="AI933" s="415"/>
      <c r="AJ933" s="415"/>
      <c r="AK933" s="415"/>
      <c r="AL933" s="415"/>
      <c r="AM933" s="296">
        <f>SUM(Y933:AL933)</f>
        <v>0</v>
      </c>
    </row>
    <row r="934" spans="1:39" hidden="1" outlineLevel="1">
      <c r="A934" s="530"/>
      <c r="B934" s="294" t="s">
        <v>342</v>
      </c>
      <c r="C934" s="291" t="s">
        <v>163</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2773">Z933</f>
        <v>0</v>
      </c>
      <c r="AA934" s="411">
        <f t="shared" ref="AA934" si="2774">AA933</f>
        <v>0</v>
      </c>
      <c r="AB934" s="411">
        <f t="shared" ref="AB934" si="2775">AB933</f>
        <v>0</v>
      </c>
      <c r="AC934" s="411">
        <f t="shared" ref="AC934" si="2776">AC933</f>
        <v>0</v>
      </c>
      <c r="AD934" s="411">
        <f t="shared" ref="AD934" si="2777">AD933</f>
        <v>0</v>
      </c>
      <c r="AE934" s="411">
        <f t="shared" ref="AE934" si="2778">AE933</f>
        <v>0</v>
      </c>
      <c r="AF934" s="411">
        <f t="shared" ref="AF934" si="2779">AF933</f>
        <v>0</v>
      </c>
      <c r="AG934" s="411">
        <f t="shared" ref="AG934" si="2780">AG933</f>
        <v>0</v>
      </c>
      <c r="AH934" s="411">
        <f t="shared" ref="AH934" si="2781">AH933</f>
        <v>0</v>
      </c>
      <c r="AI934" s="411">
        <f t="shared" ref="AI934" si="2782">AI933</f>
        <v>0</v>
      </c>
      <c r="AJ934" s="411">
        <f t="shared" ref="AJ934" si="2783">AJ933</f>
        <v>0</v>
      </c>
      <c r="AK934" s="411">
        <f t="shared" ref="AK934" si="2784">AK933</f>
        <v>0</v>
      </c>
      <c r="AL934" s="411">
        <f t="shared" ref="AL934" si="2785">AL933</f>
        <v>0</v>
      </c>
      <c r="AM934" s="306"/>
    </row>
    <row r="935" spans="1:39" hidden="1" outlineLevel="1">
      <c r="A935" s="530"/>
      <c r="B935" s="428"/>
      <c r="C935" s="291"/>
      <c r="D935" s="291"/>
      <c r="E935" s="291"/>
      <c r="F935" s="291"/>
      <c r="G935" s="291"/>
      <c r="H935" s="291"/>
      <c r="I935" s="291"/>
      <c r="J935" s="291"/>
      <c r="K935" s="291"/>
      <c r="L935" s="291"/>
      <c r="M935" s="291"/>
      <c r="N935" s="291"/>
      <c r="O935" s="291"/>
      <c r="P935" s="291"/>
      <c r="Q935" s="291"/>
      <c r="R935" s="291"/>
      <c r="S935" s="291"/>
      <c r="T935" s="291"/>
      <c r="U935" s="291"/>
      <c r="V935" s="291"/>
      <c r="W935" s="291"/>
      <c r="X935" s="291"/>
      <c r="Y935" s="412"/>
      <c r="Z935" s="425"/>
      <c r="AA935" s="425"/>
      <c r="AB935" s="425"/>
      <c r="AC935" s="425"/>
      <c r="AD935" s="425"/>
      <c r="AE935" s="425"/>
      <c r="AF935" s="425"/>
      <c r="AG935" s="425"/>
      <c r="AH935" s="425"/>
      <c r="AI935" s="425"/>
      <c r="AJ935" s="425"/>
      <c r="AK935" s="425"/>
      <c r="AL935" s="425"/>
      <c r="AM935" s="306"/>
    </row>
    <row r="936" spans="1:39" ht="30" hidden="1" outlineLevel="1">
      <c r="A936" s="530">
        <v>49</v>
      </c>
      <c r="B936" s="428" t="s">
        <v>141</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26"/>
      <c r="Z936" s="415"/>
      <c r="AA936" s="415"/>
      <c r="AB936" s="415"/>
      <c r="AC936" s="415"/>
      <c r="AD936" s="415"/>
      <c r="AE936" s="415"/>
      <c r="AF936" s="415"/>
      <c r="AG936" s="415"/>
      <c r="AH936" s="415"/>
      <c r="AI936" s="415"/>
      <c r="AJ936" s="415"/>
      <c r="AK936" s="415"/>
      <c r="AL936" s="415"/>
      <c r="AM936" s="296">
        <f>SUM(Y936:AL936)</f>
        <v>0</v>
      </c>
    </row>
    <row r="937" spans="1:39" hidden="1" outlineLevel="1">
      <c r="A937" s="530"/>
      <c r="B937" s="294" t="s">
        <v>342</v>
      </c>
      <c r="C937" s="291" t="s">
        <v>163</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2786">Z936</f>
        <v>0</v>
      </c>
      <c r="AA937" s="411">
        <f t="shared" ref="AA937" si="2787">AA936</f>
        <v>0</v>
      </c>
      <c r="AB937" s="411">
        <f t="shared" ref="AB937" si="2788">AB936</f>
        <v>0</v>
      </c>
      <c r="AC937" s="411">
        <f t="shared" ref="AC937" si="2789">AC936</f>
        <v>0</v>
      </c>
      <c r="AD937" s="411">
        <f t="shared" ref="AD937" si="2790">AD936</f>
        <v>0</v>
      </c>
      <c r="AE937" s="411">
        <f t="shared" ref="AE937" si="2791">AE936</f>
        <v>0</v>
      </c>
      <c r="AF937" s="411">
        <f t="shared" ref="AF937" si="2792">AF936</f>
        <v>0</v>
      </c>
      <c r="AG937" s="411">
        <f t="shared" ref="AG937" si="2793">AG936</f>
        <v>0</v>
      </c>
      <c r="AH937" s="411">
        <f t="shared" ref="AH937" si="2794">AH936</f>
        <v>0</v>
      </c>
      <c r="AI937" s="411">
        <f t="shared" ref="AI937" si="2795">AI936</f>
        <v>0</v>
      </c>
      <c r="AJ937" s="411">
        <f t="shared" ref="AJ937" si="2796">AJ936</f>
        <v>0</v>
      </c>
      <c r="AK937" s="411">
        <f t="shared" ref="AK937" si="2797">AK936</f>
        <v>0</v>
      </c>
      <c r="AL937" s="411">
        <f t="shared" ref="AL937" si="2798">AL936</f>
        <v>0</v>
      </c>
      <c r="AM937" s="306"/>
    </row>
    <row r="938" spans="1:39" hidden="1" outlineLevel="1">
      <c r="A938" s="530"/>
      <c r="B938" s="294"/>
      <c r="C938" s="305"/>
      <c r="D938" s="291"/>
      <c r="E938" s="291"/>
      <c r="F938" s="291"/>
      <c r="G938" s="291"/>
      <c r="H938" s="291"/>
      <c r="I938" s="291"/>
      <c r="J938" s="291"/>
      <c r="K938" s="291"/>
      <c r="L938" s="291"/>
      <c r="M938" s="291"/>
      <c r="N938" s="291"/>
      <c r="O938" s="291"/>
      <c r="P938" s="291"/>
      <c r="Q938" s="291"/>
      <c r="R938" s="291"/>
      <c r="S938" s="291"/>
      <c r="T938" s="291"/>
      <c r="U938" s="291"/>
      <c r="V938" s="291"/>
      <c r="W938" s="291"/>
      <c r="X938" s="291"/>
      <c r="Y938" s="301"/>
      <c r="Z938" s="301"/>
      <c r="AA938" s="301"/>
      <c r="AB938" s="301"/>
      <c r="AC938" s="301"/>
      <c r="AD938" s="301"/>
      <c r="AE938" s="301"/>
      <c r="AF938" s="301"/>
      <c r="AG938" s="301"/>
      <c r="AH938" s="301"/>
      <c r="AI938" s="301"/>
      <c r="AJ938" s="301"/>
      <c r="AK938" s="301"/>
      <c r="AL938" s="301"/>
      <c r="AM938" s="306"/>
    </row>
    <row r="939" spans="1:39" ht="15.75" hidden="1" collapsed="1">
      <c r="B939" s="327" t="s">
        <v>328</v>
      </c>
      <c r="C939" s="329"/>
      <c r="D939" s="329">
        <f>SUM(D782:D937)</f>
        <v>0</v>
      </c>
      <c r="E939" s="329"/>
      <c r="F939" s="329"/>
      <c r="G939" s="329"/>
      <c r="H939" s="329"/>
      <c r="I939" s="329"/>
      <c r="J939" s="329"/>
      <c r="K939" s="329"/>
      <c r="L939" s="329"/>
      <c r="M939" s="329"/>
      <c r="N939" s="329"/>
      <c r="O939" s="329">
        <f>SUM(O782:O937)</f>
        <v>0</v>
      </c>
      <c r="P939" s="329"/>
      <c r="Q939" s="329"/>
      <c r="R939" s="329"/>
      <c r="S939" s="329"/>
      <c r="T939" s="329"/>
      <c r="U939" s="329"/>
      <c r="V939" s="329"/>
      <c r="W939" s="329"/>
      <c r="X939" s="329"/>
      <c r="Y939" s="329">
        <f>IF(Y780="kWh",SUMPRODUCT(D782:D937,Y782:Y937))</f>
        <v>0</v>
      </c>
      <c r="Z939" s="329">
        <f>IF(Z780="kWh",SUMPRODUCT(D782:D937,Z782:Z937))</f>
        <v>0</v>
      </c>
      <c r="AA939" s="329">
        <f>IF(AA780="kw",SUMPRODUCT(N782:N937,O782:O937,AA782:AA937),SUMPRODUCT(D782:D937,AA782:AA937))</f>
        <v>0</v>
      </c>
      <c r="AB939" s="329">
        <f>IF(AB780="kw",SUMPRODUCT(N782:N937,O782:O937,AB782:AB937),SUMPRODUCT(D782:D937,AB782:AB937))</f>
        <v>0</v>
      </c>
      <c r="AC939" s="329">
        <f>IF(AC780="kw",SUMPRODUCT(N782:N937,O782:O937,AC782:AC937),SUMPRODUCT(D782:D937,AC782:AC937))</f>
        <v>0</v>
      </c>
      <c r="AD939" s="329">
        <f>IF(AD780="kw",SUMPRODUCT(N782:N937,O782:O937,AD782:AD937),SUMPRODUCT(D782:D937,AD782:AD937))</f>
        <v>0</v>
      </c>
      <c r="AE939" s="329">
        <f>IF(AE780="kw",SUMPRODUCT(N782:N937,O782:O937,AE782:AE937),SUMPRODUCT(D782:D937,AE782:AE937))</f>
        <v>0</v>
      </c>
      <c r="AF939" s="329">
        <f>IF(AF780="kw",SUMPRODUCT(N782:N937,O782:O937,AF782:AF937),SUMPRODUCT(D782:D937,AF782:AF937))</f>
        <v>0</v>
      </c>
      <c r="AG939" s="329">
        <f>IF(AG780="kw",SUMPRODUCT(N782:N937,O782:O937,AG782:AG937),SUMPRODUCT(D782:D937,AG782:AG937))</f>
        <v>0</v>
      </c>
      <c r="AH939" s="329">
        <f>IF(AH780="kw",SUMPRODUCT(N782:N937,O782:O937,AH782:AH937),SUMPRODUCT(D782:D937,AH782:AH937))</f>
        <v>0</v>
      </c>
      <c r="AI939" s="329">
        <f>IF(AI780="kw",SUMPRODUCT(N782:N937,O782:O937,AI782:AI937),SUMPRODUCT(D782:D937,AI782:AI937))</f>
        <v>0</v>
      </c>
      <c r="AJ939" s="329">
        <f>IF(AJ780="kw",SUMPRODUCT(N782:N937,O782:O937,AJ782:AJ937),SUMPRODUCT(D782:D937,AJ782:AJ937))</f>
        <v>0</v>
      </c>
      <c r="AK939" s="329">
        <f>IF(AK780="kw",SUMPRODUCT(N782:N937,O782:O937,AK782:AK937),SUMPRODUCT(D782:D937,AK782:AK937))</f>
        <v>0</v>
      </c>
      <c r="AL939" s="329">
        <f>IF(AL780="kw",SUMPRODUCT(N782:N937,O782:O937,AL782:AL937),SUMPRODUCT(D782:D937,AL782:AL937))</f>
        <v>0</v>
      </c>
      <c r="AM939" s="330"/>
    </row>
    <row r="940" spans="1:39" ht="15.75" hidden="1">
      <c r="B940" s="391" t="s">
        <v>329</v>
      </c>
      <c r="C940" s="392"/>
      <c r="D940" s="392"/>
      <c r="E940" s="392"/>
      <c r="F940" s="392"/>
      <c r="G940" s="392"/>
      <c r="H940" s="392"/>
      <c r="I940" s="392"/>
      <c r="J940" s="392"/>
      <c r="K940" s="392"/>
      <c r="L940" s="392"/>
      <c r="M940" s="392"/>
      <c r="N940" s="392"/>
      <c r="O940" s="392"/>
      <c r="P940" s="392"/>
      <c r="Q940" s="392"/>
      <c r="R940" s="392"/>
      <c r="S940" s="392"/>
      <c r="T940" s="392"/>
      <c r="U940" s="392"/>
      <c r="V940" s="392"/>
      <c r="W940" s="392"/>
      <c r="X940" s="392"/>
      <c r="Y940" s="392">
        <f>HLOOKUP(Y595,'2. LRAMVA Threshold'!$B$42:$Q$53,11,FALSE)</f>
        <v>0</v>
      </c>
      <c r="Z940" s="392">
        <f>HLOOKUP(Z595,'2. LRAMVA Threshold'!$B$42:$Q$53,11,FALSE)</f>
        <v>0</v>
      </c>
      <c r="AA940" s="392">
        <f>HLOOKUP(AA595,'2. LRAMVA Threshold'!$B$42:$Q$53,11,FALSE)</f>
        <v>0</v>
      </c>
      <c r="AB940" s="392">
        <f>HLOOKUP(AB595,'2. LRAMVA Threshold'!$B$42:$Q$53,11,FALSE)</f>
        <v>0</v>
      </c>
      <c r="AC940" s="392">
        <f>HLOOKUP(AC595,'2. LRAMVA Threshold'!$B$42:$Q$53,11,FALSE)</f>
        <v>0</v>
      </c>
      <c r="AD940" s="392">
        <f>HLOOKUP(AD595,'2. LRAMVA Threshold'!$B$42:$Q$53,11,FALSE)</f>
        <v>0</v>
      </c>
      <c r="AE940" s="392">
        <f>HLOOKUP(AE595,'2. LRAMVA Threshold'!$B$42:$Q$53,11,FALSE)</f>
        <v>0</v>
      </c>
      <c r="AF940" s="392">
        <f>HLOOKUP(AF595,'2. LRAMVA Threshold'!$B$42:$Q$53,11,FALSE)</f>
        <v>0</v>
      </c>
      <c r="AG940" s="392">
        <f>HLOOKUP(AG595,'2. LRAMVA Threshold'!$B$42:$Q$53,11,FALSE)</f>
        <v>0</v>
      </c>
      <c r="AH940" s="392">
        <f>HLOOKUP(AH595,'2. LRAMVA Threshold'!$B$42:$Q$53,11,FALSE)</f>
        <v>0</v>
      </c>
      <c r="AI940" s="392">
        <f>HLOOKUP(AI595,'2. LRAMVA Threshold'!$B$42:$Q$53,11,FALSE)</f>
        <v>0</v>
      </c>
      <c r="AJ940" s="392">
        <f>HLOOKUP(AJ595,'2. LRAMVA Threshold'!$B$42:$Q$53,11,FALSE)</f>
        <v>0</v>
      </c>
      <c r="AK940" s="392">
        <f>HLOOKUP(AK595,'2. LRAMVA Threshold'!$B$42:$Q$53,11,FALSE)</f>
        <v>0</v>
      </c>
      <c r="AL940" s="392">
        <f>HLOOKUP(AL595,'2. LRAMVA Threshold'!$B$42:$Q$53,11,FALSE)</f>
        <v>0</v>
      </c>
      <c r="AM940" s="442"/>
    </row>
    <row r="941" spans="1:39" hidden="1">
      <c r="B941" s="394"/>
      <c r="C941" s="432"/>
      <c r="D941" s="433"/>
      <c r="E941" s="433"/>
      <c r="F941" s="433"/>
      <c r="G941" s="433"/>
      <c r="H941" s="433"/>
      <c r="I941" s="433"/>
      <c r="J941" s="433"/>
      <c r="K941" s="433"/>
      <c r="L941" s="433"/>
      <c r="M941" s="433"/>
      <c r="N941" s="433"/>
      <c r="O941" s="434"/>
      <c r="P941" s="433"/>
      <c r="Q941" s="433"/>
      <c r="R941" s="433"/>
      <c r="S941" s="435"/>
      <c r="T941" s="435"/>
      <c r="U941" s="435"/>
      <c r="V941" s="435"/>
      <c r="W941" s="433"/>
      <c r="X941" s="433"/>
      <c r="Y941" s="436"/>
      <c r="Z941" s="436"/>
      <c r="AA941" s="436"/>
      <c r="AB941" s="436"/>
      <c r="AC941" s="436"/>
      <c r="AD941" s="436"/>
      <c r="AE941" s="436"/>
      <c r="AF941" s="399"/>
      <c r="AG941" s="399"/>
      <c r="AH941" s="399"/>
      <c r="AI941" s="399"/>
      <c r="AJ941" s="399"/>
      <c r="AK941" s="399"/>
      <c r="AL941" s="399"/>
      <c r="AM941" s="400"/>
    </row>
    <row r="942" spans="1:39" hidden="1">
      <c r="B942" s="324" t="s">
        <v>330</v>
      </c>
      <c r="C942" s="338"/>
      <c r="D942" s="338"/>
      <c r="E942" s="376"/>
      <c r="F942" s="376"/>
      <c r="G942" s="376"/>
      <c r="H942" s="376"/>
      <c r="I942" s="376"/>
      <c r="J942" s="376"/>
      <c r="K942" s="376"/>
      <c r="L942" s="376"/>
      <c r="M942" s="376"/>
      <c r="N942" s="376"/>
      <c r="O942" s="291"/>
      <c r="P942" s="340"/>
      <c r="Q942" s="340"/>
      <c r="R942" s="340"/>
      <c r="S942" s="339"/>
      <c r="T942" s="339"/>
      <c r="U942" s="339"/>
      <c r="V942" s="339"/>
      <c r="W942" s="340"/>
      <c r="X942" s="340"/>
      <c r="Y942" s="341">
        <f>HLOOKUP(Y$35,'3.  Distribution Rates'!$C$122:$P$133,11,FALSE)</f>
        <v>0</v>
      </c>
      <c r="Z942" s="341">
        <f>HLOOKUP(Z$35,'3.  Distribution Rates'!$C$122:$P$133,11,FALSE)</f>
        <v>0</v>
      </c>
      <c r="AA942" s="341">
        <f>HLOOKUP(AA$35,'3.  Distribution Rates'!$C$122:$P$133,11,FALSE)</f>
        <v>0</v>
      </c>
      <c r="AB942" s="341">
        <f>HLOOKUP(AB$35,'3.  Distribution Rates'!$C$122:$P$133,11,FALSE)</f>
        <v>0</v>
      </c>
      <c r="AC942" s="341">
        <f>HLOOKUP(AC$35,'3.  Distribution Rates'!$C$122:$P$133,11,FALSE)</f>
        <v>0</v>
      </c>
      <c r="AD942" s="341">
        <f>HLOOKUP(AD$35,'3.  Distribution Rates'!$C$122:$P$133,11,FALSE)</f>
        <v>0</v>
      </c>
      <c r="AE942" s="341">
        <f>HLOOKUP(AE$35,'3.  Distribution Rates'!$C$122:$P$133,11,FALSE)</f>
        <v>0</v>
      </c>
      <c r="AF942" s="341">
        <f>HLOOKUP(AF$35,'3.  Distribution Rates'!$C$122:$P$133,11,FALSE)</f>
        <v>0</v>
      </c>
      <c r="AG942" s="341">
        <f>HLOOKUP(AG$35,'3.  Distribution Rates'!$C$122:$P$133,11,FALSE)</f>
        <v>0</v>
      </c>
      <c r="AH942" s="341">
        <f>HLOOKUP(AH$35,'3.  Distribution Rates'!$C$122:$P$133,11,FALSE)</f>
        <v>0</v>
      </c>
      <c r="AI942" s="341">
        <f>HLOOKUP(AI$35,'3.  Distribution Rates'!$C$122:$P$133,11,FALSE)</f>
        <v>0</v>
      </c>
      <c r="AJ942" s="341">
        <f>HLOOKUP(AJ$35,'3.  Distribution Rates'!$C$122:$P$133,11,FALSE)</f>
        <v>0</v>
      </c>
      <c r="AK942" s="341">
        <f>HLOOKUP(AK$35,'3.  Distribution Rates'!$C$122:$P$133,11,FALSE)</f>
        <v>0</v>
      </c>
      <c r="AL942" s="341">
        <f>HLOOKUP(AL$35,'3.  Distribution Rates'!$C$122:$P$133,11,FALSE)</f>
        <v>0</v>
      </c>
      <c r="AM942" s="377"/>
    </row>
    <row r="943" spans="1:39" hidden="1">
      <c r="B943" s="324" t="s">
        <v>331</v>
      </c>
      <c r="C943" s="345"/>
      <c r="D943" s="309"/>
      <c r="E943" s="279"/>
      <c r="F943" s="279"/>
      <c r="G943" s="279"/>
      <c r="H943" s="279"/>
      <c r="I943" s="279"/>
      <c r="J943" s="279"/>
      <c r="K943" s="279"/>
      <c r="L943" s="279"/>
      <c r="M943" s="279"/>
      <c r="N943" s="279"/>
      <c r="O943" s="291"/>
      <c r="P943" s="279"/>
      <c r="Q943" s="279"/>
      <c r="R943" s="279"/>
      <c r="S943" s="309"/>
      <c r="T943" s="309"/>
      <c r="U943" s="309"/>
      <c r="V943" s="309"/>
      <c r="W943" s="279"/>
      <c r="X943" s="279"/>
      <c r="Y943" s="378">
        <f>'4.  2011-2014 LRAM'!Y142*Y942</f>
        <v>0</v>
      </c>
      <c r="Z943" s="378">
        <f>'4.  2011-2014 LRAM'!Z142*Z942</f>
        <v>0</v>
      </c>
      <c r="AA943" s="378">
        <f>'4.  2011-2014 LRAM'!AA142*AA942</f>
        <v>0</v>
      </c>
      <c r="AB943" s="378">
        <f>'4.  2011-2014 LRAM'!AB142*AB942</f>
        <v>0</v>
      </c>
      <c r="AC943" s="378">
        <f>'4.  2011-2014 LRAM'!AC142*AC942</f>
        <v>0</v>
      </c>
      <c r="AD943" s="378">
        <f>'4.  2011-2014 LRAM'!AD142*AD942</f>
        <v>0</v>
      </c>
      <c r="AE943" s="378">
        <f>'4.  2011-2014 LRAM'!AE142*AE942</f>
        <v>0</v>
      </c>
      <c r="AF943" s="378">
        <f>'4.  2011-2014 LRAM'!AF142*AF942</f>
        <v>0</v>
      </c>
      <c r="AG943" s="378">
        <f>'4.  2011-2014 LRAM'!AG142*AG942</f>
        <v>0</v>
      </c>
      <c r="AH943" s="378">
        <f>'4.  2011-2014 LRAM'!AH142*AH942</f>
        <v>0</v>
      </c>
      <c r="AI943" s="378">
        <f>'4.  2011-2014 LRAM'!AI142*AI942</f>
        <v>0</v>
      </c>
      <c r="AJ943" s="378">
        <f>'4.  2011-2014 LRAM'!AJ142*AJ942</f>
        <v>0</v>
      </c>
      <c r="AK943" s="378">
        <f>'4.  2011-2014 LRAM'!AK142*AK942</f>
        <v>0</v>
      </c>
      <c r="AL943" s="378">
        <f>'4.  2011-2014 LRAM'!AL142*AL942</f>
        <v>0</v>
      </c>
      <c r="AM943" s="627">
        <f t="shared" ref="AM943:AM951" si="2799">SUM(Y943:AL943)</f>
        <v>0</v>
      </c>
    </row>
    <row r="944" spans="1:39" hidden="1">
      <c r="B944" s="324" t="s">
        <v>332</v>
      </c>
      <c r="C944" s="345"/>
      <c r="D944" s="309"/>
      <c r="E944" s="279"/>
      <c r="F944" s="279"/>
      <c r="G944" s="279"/>
      <c r="H944" s="279"/>
      <c r="I944" s="279"/>
      <c r="J944" s="279"/>
      <c r="K944" s="279"/>
      <c r="L944" s="279"/>
      <c r="M944" s="279"/>
      <c r="N944" s="279"/>
      <c r="O944" s="291"/>
      <c r="P944" s="279"/>
      <c r="Q944" s="279"/>
      <c r="R944" s="279"/>
      <c r="S944" s="309"/>
      <c r="T944" s="309"/>
      <c r="U944" s="309"/>
      <c r="V944" s="309"/>
      <c r="W944" s="279"/>
      <c r="X944" s="279"/>
      <c r="Y944" s="378">
        <f>'4.  2011-2014 LRAM'!Y271*Y942</f>
        <v>0</v>
      </c>
      <c r="Z944" s="378">
        <f>'4.  2011-2014 LRAM'!Z271*Z942</f>
        <v>0</v>
      </c>
      <c r="AA944" s="378">
        <f>'4.  2011-2014 LRAM'!AA271*AA942</f>
        <v>0</v>
      </c>
      <c r="AB944" s="378">
        <f>'4.  2011-2014 LRAM'!AB271*AB942</f>
        <v>0</v>
      </c>
      <c r="AC944" s="378">
        <f>'4.  2011-2014 LRAM'!AC271*AC942</f>
        <v>0</v>
      </c>
      <c r="AD944" s="378">
        <f>'4.  2011-2014 LRAM'!AD271*AD942</f>
        <v>0</v>
      </c>
      <c r="AE944" s="378">
        <f>'4.  2011-2014 LRAM'!AE271*AE942</f>
        <v>0</v>
      </c>
      <c r="AF944" s="378">
        <f>'4.  2011-2014 LRAM'!AF271*AF942</f>
        <v>0</v>
      </c>
      <c r="AG944" s="378">
        <f>'4.  2011-2014 LRAM'!AG271*AG942</f>
        <v>0</v>
      </c>
      <c r="AH944" s="378">
        <f>'4.  2011-2014 LRAM'!AH271*AH942</f>
        <v>0</v>
      </c>
      <c r="AI944" s="378">
        <f>'4.  2011-2014 LRAM'!AI271*AI942</f>
        <v>0</v>
      </c>
      <c r="AJ944" s="378">
        <f>'4.  2011-2014 LRAM'!AJ271*AJ942</f>
        <v>0</v>
      </c>
      <c r="AK944" s="378">
        <f>'4.  2011-2014 LRAM'!AK271*AK942</f>
        <v>0</v>
      </c>
      <c r="AL944" s="378">
        <f>'4.  2011-2014 LRAM'!AL271*AL942</f>
        <v>0</v>
      </c>
      <c r="AM944" s="627">
        <f t="shared" si="2799"/>
        <v>0</v>
      </c>
    </row>
    <row r="945" spans="2:39" hidden="1">
      <c r="B945" s="324" t="s">
        <v>333</v>
      </c>
      <c r="C945" s="345"/>
      <c r="D945" s="309"/>
      <c r="E945" s="279"/>
      <c r="F945" s="279"/>
      <c r="G945" s="279"/>
      <c r="H945" s="279"/>
      <c r="I945" s="279"/>
      <c r="J945" s="279"/>
      <c r="K945" s="279"/>
      <c r="L945" s="279"/>
      <c r="M945" s="279"/>
      <c r="N945" s="279"/>
      <c r="O945" s="291"/>
      <c r="P945" s="279"/>
      <c r="Q945" s="279"/>
      <c r="R945" s="279"/>
      <c r="S945" s="309"/>
      <c r="T945" s="309"/>
      <c r="U945" s="309"/>
      <c r="V945" s="309"/>
      <c r="W945" s="279"/>
      <c r="X945" s="279"/>
      <c r="Y945" s="378">
        <f>'4.  2011-2014 LRAM'!Y400*Y942</f>
        <v>0</v>
      </c>
      <c r="Z945" s="378">
        <f>'4.  2011-2014 LRAM'!Z400*Z942</f>
        <v>0</v>
      </c>
      <c r="AA945" s="378">
        <f>'4.  2011-2014 LRAM'!AA400*AA942</f>
        <v>0</v>
      </c>
      <c r="AB945" s="378">
        <f>'4.  2011-2014 LRAM'!AB400*AB942</f>
        <v>0</v>
      </c>
      <c r="AC945" s="378">
        <f>'4.  2011-2014 LRAM'!AC400*AC942</f>
        <v>0</v>
      </c>
      <c r="AD945" s="378">
        <f>'4.  2011-2014 LRAM'!AD400*AD942</f>
        <v>0</v>
      </c>
      <c r="AE945" s="378">
        <f>'4.  2011-2014 LRAM'!AE400*AE942</f>
        <v>0</v>
      </c>
      <c r="AF945" s="378">
        <f>'4.  2011-2014 LRAM'!AF400*AF942</f>
        <v>0</v>
      </c>
      <c r="AG945" s="378">
        <f>'4.  2011-2014 LRAM'!AG400*AG942</f>
        <v>0</v>
      </c>
      <c r="AH945" s="378">
        <f>'4.  2011-2014 LRAM'!AH400*AH942</f>
        <v>0</v>
      </c>
      <c r="AI945" s="378">
        <f>'4.  2011-2014 LRAM'!AI400*AI942</f>
        <v>0</v>
      </c>
      <c r="AJ945" s="378">
        <f>'4.  2011-2014 LRAM'!AJ400*AJ942</f>
        <v>0</v>
      </c>
      <c r="AK945" s="378">
        <f>'4.  2011-2014 LRAM'!AK400*AK942</f>
        <v>0</v>
      </c>
      <c r="AL945" s="378">
        <f>'4.  2011-2014 LRAM'!AL400*AL942</f>
        <v>0</v>
      </c>
      <c r="AM945" s="627">
        <f t="shared" si="2799"/>
        <v>0</v>
      </c>
    </row>
    <row r="946" spans="2:39" hidden="1">
      <c r="B946" s="324" t="s">
        <v>334</v>
      </c>
      <c r="C946" s="345"/>
      <c r="D946" s="309"/>
      <c r="E946" s="279"/>
      <c r="F946" s="279"/>
      <c r="G946" s="279"/>
      <c r="H946" s="279"/>
      <c r="I946" s="279"/>
      <c r="J946" s="279"/>
      <c r="K946" s="279"/>
      <c r="L946" s="279"/>
      <c r="M946" s="279"/>
      <c r="N946" s="279"/>
      <c r="O946" s="291"/>
      <c r="P946" s="279"/>
      <c r="Q946" s="279"/>
      <c r="R946" s="279"/>
      <c r="S946" s="309"/>
      <c r="T946" s="309"/>
      <c r="U946" s="309"/>
      <c r="V946" s="309"/>
      <c r="W946" s="279"/>
      <c r="X946" s="279"/>
      <c r="Y946" s="378">
        <f>'4.  2011-2014 LRAM'!Y530*Y942</f>
        <v>0</v>
      </c>
      <c r="Z946" s="378">
        <f>'4.  2011-2014 LRAM'!Z530*Z942</f>
        <v>0</v>
      </c>
      <c r="AA946" s="378">
        <f>'4.  2011-2014 LRAM'!AA530*AA942</f>
        <v>0</v>
      </c>
      <c r="AB946" s="378">
        <f>'4.  2011-2014 LRAM'!AB530*AB942</f>
        <v>0</v>
      </c>
      <c r="AC946" s="378">
        <f>'4.  2011-2014 LRAM'!AC530*AC942</f>
        <v>0</v>
      </c>
      <c r="AD946" s="378">
        <f>'4.  2011-2014 LRAM'!AD530*AD942</f>
        <v>0</v>
      </c>
      <c r="AE946" s="378">
        <f>'4.  2011-2014 LRAM'!AE530*AE942</f>
        <v>0</v>
      </c>
      <c r="AF946" s="378">
        <f>'4.  2011-2014 LRAM'!AF530*AF942</f>
        <v>0</v>
      </c>
      <c r="AG946" s="378">
        <f>'4.  2011-2014 LRAM'!AG530*AG942</f>
        <v>0</v>
      </c>
      <c r="AH946" s="378">
        <f>'4.  2011-2014 LRAM'!AH530*AH942</f>
        <v>0</v>
      </c>
      <c r="AI946" s="378">
        <f>'4.  2011-2014 LRAM'!AI530*AI942</f>
        <v>0</v>
      </c>
      <c r="AJ946" s="378">
        <f>'4.  2011-2014 LRAM'!AJ530*AJ942</f>
        <v>0</v>
      </c>
      <c r="AK946" s="378">
        <f>'4.  2011-2014 LRAM'!AK530*AK942</f>
        <v>0</v>
      </c>
      <c r="AL946" s="378">
        <f>'4.  2011-2014 LRAM'!AL530*AL942</f>
        <v>0</v>
      </c>
      <c r="AM946" s="627">
        <f t="shared" si="2799"/>
        <v>0</v>
      </c>
    </row>
    <row r="947" spans="2:39" hidden="1">
      <c r="B947" s="324" t="s">
        <v>335</v>
      </c>
      <c r="C947" s="345"/>
      <c r="D947" s="309"/>
      <c r="E947" s="279"/>
      <c r="F947" s="279"/>
      <c r="G947" s="279"/>
      <c r="H947" s="279"/>
      <c r="I947" s="279"/>
      <c r="J947" s="279"/>
      <c r="K947" s="279"/>
      <c r="L947" s="279"/>
      <c r="M947" s="279"/>
      <c r="N947" s="279"/>
      <c r="O947" s="291"/>
      <c r="P947" s="279"/>
      <c r="Q947" s="279"/>
      <c r="R947" s="279"/>
      <c r="S947" s="309"/>
      <c r="T947" s="309"/>
      <c r="U947" s="309"/>
      <c r="V947" s="309"/>
      <c r="W947" s="279"/>
      <c r="X947" s="279"/>
      <c r="Y947" s="378">
        <f t="shared" ref="Y947:AL947" si="2800">Y214*Y942</f>
        <v>0</v>
      </c>
      <c r="Z947" s="378">
        <f t="shared" si="2800"/>
        <v>0</v>
      </c>
      <c r="AA947" s="378">
        <f t="shared" si="2800"/>
        <v>0</v>
      </c>
      <c r="AB947" s="378">
        <f t="shared" si="2800"/>
        <v>0</v>
      </c>
      <c r="AC947" s="378">
        <f t="shared" si="2800"/>
        <v>0</v>
      </c>
      <c r="AD947" s="378">
        <f t="shared" si="2800"/>
        <v>0</v>
      </c>
      <c r="AE947" s="378">
        <f t="shared" si="2800"/>
        <v>0</v>
      </c>
      <c r="AF947" s="378">
        <f t="shared" si="2800"/>
        <v>0</v>
      </c>
      <c r="AG947" s="378">
        <f t="shared" si="2800"/>
        <v>0</v>
      </c>
      <c r="AH947" s="378">
        <f t="shared" si="2800"/>
        <v>0</v>
      </c>
      <c r="AI947" s="378">
        <f t="shared" si="2800"/>
        <v>0</v>
      </c>
      <c r="AJ947" s="378">
        <f t="shared" si="2800"/>
        <v>0</v>
      </c>
      <c r="AK947" s="378">
        <f t="shared" si="2800"/>
        <v>0</v>
      </c>
      <c r="AL947" s="378">
        <f t="shared" si="2800"/>
        <v>0</v>
      </c>
      <c r="AM947" s="627">
        <f t="shared" si="2799"/>
        <v>0</v>
      </c>
    </row>
    <row r="948" spans="2:39" hidden="1">
      <c r="B948" s="324" t="s">
        <v>336</v>
      </c>
      <c r="C948" s="345"/>
      <c r="D948" s="309"/>
      <c r="E948" s="279"/>
      <c r="F948" s="279"/>
      <c r="G948" s="279"/>
      <c r="H948" s="279"/>
      <c r="I948" s="279"/>
      <c r="J948" s="279"/>
      <c r="K948" s="279"/>
      <c r="L948" s="279"/>
      <c r="M948" s="279"/>
      <c r="N948" s="279"/>
      <c r="O948" s="291"/>
      <c r="P948" s="279"/>
      <c r="Q948" s="279"/>
      <c r="R948" s="279"/>
      <c r="S948" s="309"/>
      <c r="T948" s="309"/>
      <c r="U948" s="309"/>
      <c r="V948" s="309"/>
      <c r="W948" s="279"/>
      <c r="X948" s="279"/>
      <c r="Y948" s="378">
        <f t="shared" ref="Y948:AL948" si="2801">Y398*Y942</f>
        <v>0</v>
      </c>
      <c r="Z948" s="378">
        <f t="shared" si="2801"/>
        <v>0</v>
      </c>
      <c r="AA948" s="378">
        <f t="shared" si="2801"/>
        <v>0</v>
      </c>
      <c r="AB948" s="378">
        <f t="shared" si="2801"/>
        <v>0</v>
      </c>
      <c r="AC948" s="378">
        <f t="shared" si="2801"/>
        <v>0</v>
      </c>
      <c r="AD948" s="378">
        <f t="shared" si="2801"/>
        <v>0</v>
      </c>
      <c r="AE948" s="378">
        <f t="shared" si="2801"/>
        <v>0</v>
      </c>
      <c r="AF948" s="378">
        <f t="shared" si="2801"/>
        <v>0</v>
      </c>
      <c r="AG948" s="378">
        <f t="shared" si="2801"/>
        <v>0</v>
      </c>
      <c r="AH948" s="378">
        <f t="shared" si="2801"/>
        <v>0</v>
      </c>
      <c r="AI948" s="378">
        <f t="shared" si="2801"/>
        <v>0</v>
      </c>
      <c r="AJ948" s="378">
        <f t="shared" si="2801"/>
        <v>0</v>
      </c>
      <c r="AK948" s="378">
        <f t="shared" si="2801"/>
        <v>0</v>
      </c>
      <c r="AL948" s="378">
        <f t="shared" si="2801"/>
        <v>0</v>
      </c>
      <c r="AM948" s="627">
        <f t="shared" si="2799"/>
        <v>0</v>
      </c>
    </row>
    <row r="949" spans="2:39" hidden="1">
      <c r="B949" s="324" t="s">
        <v>337</v>
      </c>
      <c r="C949" s="345"/>
      <c r="D949" s="309"/>
      <c r="E949" s="279"/>
      <c r="F949" s="279"/>
      <c r="G949" s="279"/>
      <c r="H949" s="279"/>
      <c r="I949" s="279"/>
      <c r="J949" s="279"/>
      <c r="K949" s="279"/>
      <c r="L949" s="279"/>
      <c r="M949" s="279"/>
      <c r="N949" s="279"/>
      <c r="O949" s="291"/>
      <c r="P949" s="279"/>
      <c r="Q949" s="279"/>
      <c r="R949" s="279"/>
      <c r="S949" s="309"/>
      <c r="T949" s="309"/>
      <c r="U949" s="309"/>
      <c r="V949" s="309"/>
      <c r="W949" s="279"/>
      <c r="X949" s="279"/>
      <c r="Y949" s="378">
        <f t="shared" ref="Y949:AL949" si="2802">Y588*Y942</f>
        <v>0</v>
      </c>
      <c r="Z949" s="378">
        <f t="shared" si="2802"/>
        <v>0</v>
      </c>
      <c r="AA949" s="378">
        <f t="shared" si="2802"/>
        <v>0</v>
      </c>
      <c r="AB949" s="378">
        <f t="shared" si="2802"/>
        <v>0</v>
      </c>
      <c r="AC949" s="378">
        <f t="shared" si="2802"/>
        <v>0</v>
      </c>
      <c r="AD949" s="378">
        <f t="shared" si="2802"/>
        <v>0</v>
      </c>
      <c r="AE949" s="378">
        <f t="shared" si="2802"/>
        <v>0</v>
      </c>
      <c r="AF949" s="378">
        <f t="shared" si="2802"/>
        <v>0</v>
      </c>
      <c r="AG949" s="378">
        <f t="shared" si="2802"/>
        <v>0</v>
      </c>
      <c r="AH949" s="378">
        <f t="shared" si="2802"/>
        <v>0</v>
      </c>
      <c r="AI949" s="378">
        <f t="shared" si="2802"/>
        <v>0</v>
      </c>
      <c r="AJ949" s="378">
        <f t="shared" si="2802"/>
        <v>0</v>
      </c>
      <c r="AK949" s="378">
        <f t="shared" si="2802"/>
        <v>0</v>
      </c>
      <c r="AL949" s="378">
        <f t="shared" si="2802"/>
        <v>0</v>
      </c>
      <c r="AM949" s="627">
        <f t="shared" si="2799"/>
        <v>0</v>
      </c>
    </row>
    <row r="950" spans="2:39" hidden="1">
      <c r="B950" s="324" t="s">
        <v>338</v>
      </c>
      <c r="C950" s="345"/>
      <c r="D950" s="309"/>
      <c r="E950" s="279"/>
      <c r="F950" s="279"/>
      <c r="G950" s="279"/>
      <c r="H950" s="279"/>
      <c r="I950" s="279"/>
      <c r="J950" s="279"/>
      <c r="K950" s="279"/>
      <c r="L950" s="279"/>
      <c r="M950" s="279"/>
      <c r="N950" s="279"/>
      <c r="O950" s="291"/>
      <c r="P950" s="279"/>
      <c r="Q950" s="279"/>
      <c r="R950" s="279"/>
      <c r="S950" s="309"/>
      <c r="T950" s="309"/>
      <c r="U950" s="309"/>
      <c r="V950" s="309"/>
      <c r="W950" s="279"/>
      <c r="X950" s="279"/>
      <c r="Y950" s="378">
        <f t="shared" ref="Y950:AL950" si="2803">Y772*Y942</f>
        <v>0</v>
      </c>
      <c r="Z950" s="378">
        <f t="shared" si="2803"/>
        <v>0</v>
      </c>
      <c r="AA950" s="378">
        <f t="shared" si="2803"/>
        <v>0</v>
      </c>
      <c r="AB950" s="378">
        <f t="shared" si="2803"/>
        <v>0</v>
      </c>
      <c r="AC950" s="378">
        <f t="shared" si="2803"/>
        <v>0</v>
      </c>
      <c r="AD950" s="378">
        <f t="shared" si="2803"/>
        <v>0</v>
      </c>
      <c r="AE950" s="378">
        <f t="shared" si="2803"/>
        <v>0</v>
      </c>
      <c r="AF950" s="378">
        <f t="shared" si="2803"/>
        <v>0</v>
      </c>
      <c r="AG950" s="378">
        <f t="shared" si="2803"/>
        <v>0</v>
      </c>
      <c r="AH950" s="378">
        <f t="shared" si="2803"/>
        <v>0</v>
      </c>
      <c r="AI950" s="378">
        <f t="shared" si="2803"/>
        <v>0</v>
      </c>
      <c r="AJ950" s="378">
        <f t="shared" si="2803"/>
        <v>0</v>
      </c>
      <c r="AK950" s="378">
        <f t="shared" si="2803"/>
        <v>0</v>
      </c>
      <c r="AL950" s="378">
        <f t="shared" si="2803"/>
        <v>0</v>
      </c>
      <c r="AM950" s="627">
        <f t="shared" si="2799"/>
        <v>0</v>
      </c>
    </row>
    <row r="951" spans="2:39" hidden="1">
      <c r="B951" s="324" t="s">
        <v>339</v>
      </c>
      <c r="C951" s="345"/>
      <c r="D951" s="309"/>
      <c r="E951" s="279"/>
      <c r="F951" s="279"/>
      <c r="G951" s="279"/>
      <c r="H951" s="279"/>
      <c r="I951" s="279"/>
      <c r="J951" s="279"/>
      <c r="K951" s="279"/>
      <c r="L951" s="279"/>
      <c r="M951" s="279"/>
      <c r="N951" s="279"/>
      <c r="O951" s="291"/>
      <c r="P951" s="279"/>
      <c r="Q951" s="279"/>
      <c r="R951" s="279"/>
      <c r="S951" s="309"/>
      <c r="T951" s="309"/>
      <c r="U951" s="309"/>
      <c r="V951" s="309"/>
      <c r="W951" s="279"/>
      <c r="X951" s="279"/>
      <c r="Y951" s="378">
        <f>Y939*Y942</f>
        <v>0</v>
      </c>
      <c r="Z951" s="378">
        <f t="shared" ref="Z951:AL951" si="2804">Z939*Z942</f>
        <v>0</v>
      </c>
      <c r="AA951" s="378">
        <f t="shared" si="2804"/>
        <v>0</v>
      </c>
      <c r="AB951" s="378">
        <f t="shared" si="2804"/>
        <v>0</v>
      </c>
      <c r="AC951" s="378">
        <f t="shared" si="2804"/>
        <v>0</v>
      </c>
      <c r="AD951" s="378">
        <f t="shared" si="2804"/>
        <v>0</v>
      </c>
      <c r="AE951" s="378">
        <f t="shared" si="2804"/>
        <v>0</v>
      </c>
      <c r="AF951" s="378">
        <f t="shared" si="2804"/>
        <v>0</v>
      </c>
      <c r="AG951" s="378">
        <f t="shared" si="2804"/>
        <v>0</v>
      </c>
      <c r="AH951" s="378">
        <f t="shared" si="2804"/>
        <v>0</v>
      </c>
      <c r="AI951" s="378">
        <f t="shared" si="2804"/>
        <v>0</v>
      </c>
      <c r="AJ951" s="378">
        <f t="shared" si="2804"/>
        <v>0</v>
      </c>
      <c r="AK951" s="378">
        <f t="shared" si="2804"/>
        <v>0</v>
      </c>
      <c r="AL951" s="378">
        <f t="shared" si="2804"/>
        <v>0</v>
      </c>
      <c r="AM951" s="627">
        <f t="shared" si="2799"/>
        <v>0</v>
      </c>
    </row>
    <row r="952" spans="2:39" ht="15.75" hidden="1">
      <c r="B952" s="349" t="s">
        <v>343</v>
      </c>
      <c r="C952" s="345"/>
      <c r="D952" s="336"/>
      <c r="E952" s="334"/>
      <c r="F952" s="334"/>
      <c r="G952" s="334"/>
      <c r="H952" s="334"/>
      <c r="I952" s="334"/>
      <c r="J952" s="334"/>
      <c r="K952" s="334"/>
      <c r="L952" s="334"/>
      <c r="M952" s="334"/>
      <c r="N952" s="334"/>
      <c r="O952" s="300"/>
      <c r="P952" s="334"/>
      <c r="Q952" s="334"/>
      <c r="R952" s="334"/>
      <c r="S952" s="336"/>
      <c r="T952" s="336"/>
      <c r="U952" s="336"/>
      <c r="V952" s="336"/>
      <c r="W952" s="334"/>
      <c r="X952" s="334"/>
      <c r="Y952" s="346">
        <f>SUM(Y943:Y951)</f>
        <v>0</v>
      </c>
      <c r="Z952" s="346">
        <f t="shared" ref="Z952:AE952" si="2805">SUM(Z943:Z951)</f>
        <v>0</v>
      </c>
      <c r="AA952" s="346">
        <f t="shared" si="2805"/>
        <v>0</v>
      </c>
      <c r="AB952" s="346">
        <f t="shared" si="2805"/>
        <v>0</v>
      </c>
      <c r="AC952" s="346">
        <f t="shared" si="2805"/>
        <v>0</v>
      </c>
      <c r="AD952" s="346">
        <f t="shared" si="2805"/>
        <v>0</v>
      </c>
      <c r="AE952" s="346">
        <f t="shared" si="2805"/>
        <v>0</v>
      </c>
      <c r="AF952" s="346">
        <f>SUM(AF943:AF951)</f>
        <v>0</v>
      </c>
      <c r="AG952" s="346">
        <f t="shared" ref="AG952:AL952" si="2806">SUM(AG943:AG951)</f>
        <v>0</v>
      </c>
      <c r="AH952" s="346">
        <f t="shared" si="2806"/>
        <v>0</v>
      </c>
      <c r="AI952" s="346">
        <f t="shared" si="2806"/>
        <v>0</v>
      </c>
      <c r="AJ952" s="346">
        <f t="shared" si="2806"/>
        <v>0</v>
      </c>
      <c r="AK952" s="346">
        <f t="shared" si="2806"/>
        <v>0</v>
      </c>
      <c r="AL952" s="346">
        <f t="shared" si="2806"/>
        <v>0</v>
      </c>
      <c r="AM952" s="407">
        <f>SUM(AM943:AM951)</f>
        <v>0</v>
      </c>
    </row>
    <row r="953" spans="2:39" ht="15.75" hidden="1">
      <c r="B953" s="349" t="s">
        <v>344</v>
      </c>
      <c r="C953" s="345"/>
      <c r="D953" s="350"/>
      <c r="E953" s="334"/>
      <c r="F953" s="334"/>
      <c r="G953" s="334"/>
      <c r="H953" s="334"/>
      <c r="I953" s="334"/>
      <c r="J953" s="334"/>
      <c r="K953" s="334"/>
      <c r="L953" s="334"/>
      <c r="M953" s="334"/>
      <c r="N953" s="334"/>
      <c r="O953" s="300"/>
      <c r="P953" s="334"/>
      <c r="Q953" s="334"/>
      <c r="R953" s="334"/>
      <c r="S953" s="336"/>
      <c r="T953" s="336"/>
      <c r="U953" s="336"/>
      <c r="V953" s="336"/>
      <c r="W953" s="334"/>
      <c r="X953" s="334"/>
      <c r="Y953" s="347">
        <f>Y940*Y942</f>
        <v>0</v>
      </c>
      <c r="Z953" s="347">
        <f t="shared" ref="Z953:AE953" si="2807">Z940*Z942</f>
        <v>0</v>
      </c>
      <c r="AA953" s="347">
        <f t="shared" si="2807"/>
        <v>0</v>
      </c>
      <c r="AB953" s="347">
        <f t="shared" si="2807"/>
        <v>0</v>
      </c>
      <c r="AC953" s="347">
        <f t="shared" si="2807"/>
        <v>0</v>
      </c>
      <c r="AD953" s="347">
        <f t="shared" si="2807"/>
        <v>0</v>
      </c>
      <c r="AE953" s="347">
        <f t="shared" si="2807"/>
        <v>0</v>
      </c>
      <c r="AF953" s="347">
        <f>AF940*AF942</f>
        <v>0</v>
      </c>
      <c r="AG953" s="347">
        <f t="shared" ref="AG953:AL953" si="2808">AG940*AG942</f>
        <v>0</v>
      </c>
      <c r="AH953" s="347">
        <f t="shared" si="2808"/>
        <v>0</v>
      </c>
      <c r="AI953" s="347">
        <f t="shared" si="2808"/>
        <v>0</v>
      </c>
      <c r="AJ953" s="347">
        <f t="shared" si="2808"/>
        <v>0</v>
      </c>
      <c r="AK953" s="347">
        <f t="shared" si="2808"/>
        <v>0</v>
      </c>
      <c r="AL953" s="347">
        <f t="shared" si="2808"/>
        <v>0</v>
      </c>
      <c r="AM953" s="407">
        <f>SUM(Y953:AL953)</f>
        <v>0</v>
      </c>
    </row>
    <row r="954" spans="2:39" ht="15.75" hidden="1">
      <c r="B954" s="349" t="s">
        <v>345</v>
      </c>
      <c r="C954" s="345"/>
      <c r="D954" s="350"/>
      <c r="E954" s="334"/>
      <c r="F954" s="334"/>
      <c r="G954" s="334"/>
      <c r="H954" s="334"/>
      <c r="I954" s="334"/>
      <c r="J954" s="334"/>
      <c r="K954" s="334"/>
      <c r="L954" s="334"/>
      <c r="M954" s="334"/>
      <c r="N954" s="334"/>
      <c r="O954" s="300"/>
      <c r="P954" s="334"/>
      <c r="Q954" s="334"/>
      <c r="R954" s="334"/>
      <c r="S954" s="350"/>
      <c r="T954" s="350"/>
      <c r="U954" s="350"/>
      <c r="V954" s="350"/>
      <c r="W954" s="334"/>
      <c r="X954" s="334"/>
      <c r="Y954" s="351"/>
      <c r="Z954" s="351"/>
      <c r="AA954" s="351"/>
      <c r="AB954" s="351"/>
      <c r="AC954" s="351"/>
      <c r="AD954" s="351"/>
      <c r="AE954" s="351"/>
      <c r="AF954" s="351"/>
      <c r="AG954" s="351"/>
      <c r="AH954" s="351"/>
      <c r="AI954" s="351"/>
      <c r="AJ954" s="351"/>
      <c r="AK954" s="351"/>
      <c r="AL954" s="351"/>
      <c r="AM954" s="407">
        <f>AM952-AM953</f>
        <v>0</v>
      </c>
    </row>
    <row r="955" spans="2:39" hidden="1">
      <c r="B955" s="324"/>
      <c r="C955" s="350"/>
      <c r="D955" s="350"/>
      <c r="E955" s="334"/>
      <c r="F955" s="334"/>
      <c r="G955" s="334"/>
      <c r="H955" s="334"/>
      <c r="I955" s="334"/>
      <c r="J955" s="334"/>
      <c r="K955" s="334"/>
      <c r="L955" s="334"/>
      <c r="M955" s="334"/>
      <c r="N955" s="334"/>
      <c r="O955" s="300"/>
      <c r="P955" s="334"/>
      <c r="Q955" s="334"/>
      <c r="R955" s="334"/>
      <c r="S955" s="350"/>
      <c r="T955" s="345"/>
      <c r="U955" s="350"/>
      <c r="V955" s="350"/>
      <c r="W955" s="334"/>
      <c r="X955" s="334"/>
      <c r="Y955" s="352"/>
      <c r="Z955" s="352"/>
      <c r="AA955" s="352"/>
      <c r="AB955" s="352"/>
      <c r="AC955" s="352"/>
      <c r="AD955" s="352"/>
      <c r="AE955" s="352"/>
      <c r="AF955" s="352"/>
      <c r="AG955" s="352"/>
      <c r="AH955" s="352"/>
      <c r="AI955" s="352"/>
      <c r="AJ955" s="352"/>
      <c r="AK955" s="352"/>
      <c r="AL955" s="352"/>
      <c r="AM955" s="337"/>
    </row>
    <row r="956" spans="2:39" hidden="1">
      <c r="B956" s="440" t="s">
        <v>340</v>
      </c>
      <c r="C956" s="364"/>
      <c r="D956" s="384"/>
      <c r="E956" s="384"/>
      <c r="F956" s="384"/>
      <c r="G956" s="384"/>
      <c r="H956" s="384"/>
      <c r="I956" s="384"/>
      <c r="J956" s="384"/>
      <c r="K956" s="384"/>
      <c r="L956" s="384"/>
      <c r="M956" s="384"/>
      <c r="N956" s="384"/>
      <c r="O956" s="383"/>
      <c r="P956" s="384"/>
      <c r="Q956" s="384"/>
      <c r="R956" s="384"/>
      <c r="S956" s="364"/>
      <c r="T956" s="385"/>
      <c r="U956" s="385"/>
      <c r="V956" s="384"/>
      <c r="W956" s="384"/>
      <c r="X956" s="385"/>
      <c r="Y956" s="326">
        <f>SUMPRODUCT(E782:E937,Y782:Y937)</f>
        <v>0</v>
      </c>
      <c r="Z956" s="326">
        <f>SUMPRODUCT(E782:E937,Z782:Z937)</f>
        <v>0</v>
      </c>
      <c r="AA956" s="326">
        <f t="shared" ref="AA956:AL956" si="2809">IF(AA780="kw",SUMPRODUCT($N$782:$N$937,$P$782:$P$937,AA782:AA937),SUMPRODUCT($E$782:$E$937,AA782:AA937))</f>
        <v>0</v>
      </c>
      <c r="AB956" s="326">
        <f t="shared" si="2809"/>
        <v>0</v>
      </c>
      <c r="AC956" s="326">
        <f t="shared" si="2809"/>
        <v>0</v>
      </c>
      <c r="AD956" s="326">
        <f t="shared" si="2809"/>
        <v>0</v>
      </c>
      <c r="AE956" s="326">
        <f t="shared" si="2809"/>
        <v>0</v>
      </c>
      <c r="AF956" s="326">
        <f t="shared" si="2809"/>
        <v>0</v>
      </c>
      <c r="AG956" s="326">
        <f t="shared" si="2809"/>
        <v>0</v>
      </c>
      <c r="AH956" s="326">
        <f t="shared" si="2809"/>
        <v>0</v>
      </c>
      <c r="AI956" s="326">
        <f t="shared" si="2809"/>
        <v>0</v>
      </c>
      <c r="AJ956" s="326">
        <f t="shared" si="2809"/>
        <v>0</v>
      </c>
      <c r="AK956" s="326">
        <f t="shared" si="2809"/>
        <v>0</v>
      </c>
      <c r="AL956" s="326">
        <f t="shared" si="2809"/>
        <v>0</v>
      </c>
      <c r="AM956" s="386"/>
    </row>
    <row r="957" spans="2:39" ht="18.75" hidden="1" customHeight="1">
      <c r="B957" s="368" t="s">
        <v>585</v>
      </c>
      <c r="C957" s="387"/>
      <c r="D957" s="388"/>
      <c r="E957" s="388"/>
      <c r="F957" s="388"/>
      <c r="G957" s="388"/>
      <c r="H957" s="388"/>
      <c r="I957" s="388"/>
      <c r="J957" s="388"/>
      <c r="K957" s="388"/>
      <c r="L957" s="388"/>
      <c r="M957" s="388"/>
      <c r="N957" s="388"/>
      <c r="O957" s="388"/>
      <c r="P957" s="388"/>
      <c r="Q957" s="388"/>
      <c r="R957" s="388"/>
      <c r="S957" s="371"/>
      <c r="T957" s="372"/>
      <c r="U957" s="388"/>
      <c r="V957" s="388"/>
      <c r="W957" s="388"/>
      <c r="X957" s="388"/>
      <c r="Y957" s="409"/>
      <c r="Z957" s="409"/>
      <c r="AA957" s="409"/>
      <c r="AB957" s="409"/>
      <c r="AC957" s="409"/>
      <c r="AD957" s="409"/>
      <c r="AE957" s="409"/>
      <c r="AF957" s="409"/>
      <c r="AG957" s="409"/>
      <c r="AH957" s="409"/>
      <c r="AI957" s="409"/>
      <c r="AJ957" s="409"/>
      <c r="AK957" s="409"/>
      <c r="AL957" s="409"/>
      <c r="AM957" s="389"/>
    </row>
    <row r="958" spans="2:39" hidden="1" collapsed="1"/>
    <row r="960" spans="2:39" ht="15.75" hidden="1">
      <c r="B960" s="280" t="s">
        <v>341</v>
      </c>
      <c r="C960" s="281"/>
      <c r="D960" s="588" t="s">
        <v>526</v>
      </c>
      <c r="E960" s="253"/>
      <c r="F960" s="588"/>
      <c r="G960" s="253"/>
      <c r="H960" s="253"/>
      <c r="I960" s="253"/>
      <c r="J960" s="253"/>
      <c r="K960" s="253"/>
      <c r="L960" s="253"/>
      <c r="M960" s="253"/>
      <c r="N960" s="253"/>
      <c r="O960" s="281"/>
      <c r="P960" s="253"/>
      <c r="Q960" s="253"/>
      <c r="R960" s="253"/>
      <c r="S960" s="253"/>
      <c r="T960" s="253"/>
      <c r="U960" s="253"/>
      <c r="V960" s="253"/>
      <c r="W960" s="253"/>
      <c r="X960" s="253"/>
      <c r="Y960" s="270"/>
      <c r="Z960" s="267"/>
      <c r="AA960" s="267"/>
      <c r="AB960" s="267"/>
      <c r="AC960" s="267"/>
      <c r="AD960" s="267"/>
      <c r="AE960" s="267"/>
      <c r="AF960" s="267"/>
      <c r="AG960" s="267"/>
      <c r="AH960" s="267"/>
      <c r="AI960" s="267"/>
      <c r="AJ960" s="267"/>
      <c r="AK960" s="267"/>
      <c r="AL960" s="267"/>
    </row>
    <row r="961" spans="1:39" ht="39.75" hidden="1" customHeight="1">
      <c r="B961" s="854" t="s">
        <v>211</v>
      </c>
      <c r="C961" s="856" t="s">
        <v>33</v>
      </c>
      <c r="D961" s="284" t="s">
        <v>422</v>
      </c>
      <c r="E961" s="858" t="s">
        <v>209</v>
      </c>
      <c r="F961" s="859"/>
      <c r="G961" s="859"/>
      <c r="H961" s="859"/>
      <c r="I961" s="859"/>
      <c r="J961" s="859"/>
      <c r="K961" s="859"/>
      <c r="L961" s="859"/>
      <c r="M961" s="860"/>
      <c r="N961" s="864" t="s">
        <v>213</v>
      </c>
      <c r="O961" s="284" t="s">
        <v>423</v>
      </c>
      <c r="P961" s="858" t="s">
        <v>212</v>
      </c>
      <c r="Q961" s="859"/>
      <c r="R961" s="859"/>
      <c r="S961" s="859"/>
      <c r="T961" s="859"/>
      <c r="U961" s="859"/>
      <c r="V961" s="859"/>
      <c r="W961" s="859"/>
      <c r="X961" s="860"/>
      <c r="Y961" s="861" t="s">
        <v>243</v>
      </c>
      <c r="Z961" s="862"/>
      <c r="AA961" s="862"/>
      <c r="AB961" s="862"/>
      <c r="AC961" s="862"/>
      <c r="AD961" s="862"/>
      <c r="AE961" s="862"/>
      <c r="AF961" s="862"/>
      <c r="AG961" s="862"/>
      <c r="AH961" s="862"/>
      <c r="AI961" s="862"/>
      <c r="AJ961" s="862"/>
      <c r="AK961" s="862"/>
      <c r="AL961" s="862"/>
      <c r="AM961" s="863"/>
    </row>
    <row r="962" spans="1:39" ht="65.25" hidden="1" customHeight="1">
      <c r="B962" s="855"/>
      <c r="C962" s="857"/>
      <c r="D962" s="285">
        <v>2020</v>
      </c>
      <c r="E962" s="285">
        <v>2021</v>
      </c>
      <c r="F962" s="285">
        <v>2022</v>
      </c>
      <c r="G962" s="285">
        <v>2023</v>
      </c>
      <c r="H962" s="285">
        <v>2024</v>
      </c>
      <c r="I962" s="285">
        <v>2025</v>
      </c>
      <c r="J962" s="285">
        <v>2026</v>
      </c>
      <c r="K962" s="285">
        <v>2027</v>
      </c>
      <c r="L962" s="285">
        <v>2028</v>
      </c>
      <c r="M962" s="285">
        <v>2029</v>
      </c>
      <c r="N962" s="865"/>
      <c r="O962" s="285">
        <v>2020</v>
      </c>
      <c r="P962" s="285">
        <v>2021</v>
      </c>
      <c r="Q962" s="285">
        <v>2022</v>
      </c>
      <c r="R962" s="285">
        <v>2023</v>
      </c>
      <c r="S962" s="285">
        <v>2024</v>
      </c>
      <c r="T962" s="285">
        <v>2025</v>
      </c>
      <c r="U962" s="285">
        <v>2026</v>
      </c>
      <c r="V962" s="285">
        <v>2027</v>
      </c>
      <c r="W962" s="285">
        <v>2028</v>
      </c>
      <c r="X962" s="285">
        <v>2029</v>
      </c>
      <c r="Y962" s="285" t="str">
        <f>'1.  LRAMVA Summary'!D52</f>
        <v>Residential</v>
      </c>
      <c r="Z962" s="285" t="str">
        <f>'1.  LRAMVA Summary'!E52</f>
        <v>GS&lt;50 kW</v>
      </c>
      <c r="AA962" s="285" t="str">
        <f>'1.  LRAMVA Summary'!F52</f>
        <v>GS&gt;50 kW</v>
      </c>
      <c r="AB962" s="285" t="str">
        <f>'1.  LRAMVA Summary'!G52</f>
        <v>Unmetered Scattered Load</v>
      </c>
      <c r="AC962" s="285" t="str">
        <f>'1.  LRAMVA Summary'!H52</f>
        <v>Streetlighting</v>
      </c>
      <c r="AD962" s="285" t="str">
        <f>'1.  LRAMVA Summary'!I52</f>
        <v/>
      </c>
      <c r="AE962" s="285" t="str">
        <f>'1.  LRAMVA Summary'!J52</f>
        <v/>
      </c>
      <c r="AF962" s="285" t="str">
        <f>'1.  LRAMVA Summary'!K52</f>
        <v/>
      </c>
      <c r="AG962" s="285" t="str">
        <f>'1.  LRAMVA Summary'!L52</f>
        <v/>
      </c>
      <c r="AH962" s="285" t="str">
        <f>'1.  LRAMVA Summary'!M52</f>
        <v/>
      </c>
      <c r="AI962" s="285" t="str">
        <f>'1.  LRAMVA Summary'!N52</f>
        <v/>
      </c>
      <c r="AJ962" s="285" t="str">
        <f>'1.  LRAMVA Summary'!O52</f>
        <v/>
      </c>
      <c r="AK962" s="285" t="str">
        <f>'1.  LRAMVA Summary'!P52</f>
        <v/>
      </c>
      <c r="AL962" s="285" t="str">
        <f>'1.  LRAMVA Summary'!Q52</f>
        <v/>
      </c>
      <c r="AM962" s="287" t="str">
        <f>'1.  LRAMVA Summary'!R52</f>
        <v>Total</v>
      </c>
    </row>
    <row r="963" spans="1:39" ht="15" hidden="1" customHeight="1">
      <c r="A963" s="530"/>
      <c r="B963" s="516" t="s">
        <v>504</v>
      </c>
      <c r="C963" s="289"/>
      <c r="D963" s="289"/>
      <c r="E963" s="289"/>
      <c r="F963" s="289"/>
      <c r="G963" s="289"/>
      <c r="H963" s="289"/>
      <c r="I963" s="289"/>
      <c r="J963" s="289"/>
      <c r="K963" s="289"/>
      <c r="L963" s="289"/>
      <c r="M963" s="289"/>
      <c r="N963" s="290"/>
      <c r="O963" s="289"/>
      <c r="P963" s="289"/>
      <c r="Q963" s="289"/>
      <c r="R963" s="289"/>
      <c r="S963" s="289"/>
      <c r="T963" s="289"/>
      <c r="U963" s="289"/>
      <c r="V963" s="289"/>
      <c r="W963" s="289"/>
      <c r="X963" s="289"/>
      <c r="Y963" s="291" t="str">
        <f>'1.  LRAMVA Summary'!D53</f>
        <v>kWh</v>
      </c>
      <c r="Z963" s="291" t="str">
        <f>'1.  LRAMVA Summary'!E53</f>
        <v>kWh</v>
      </c>
      <c r="AA963" s="291" t="str">
        <f>'1.  LRAMVA Summary'!F53</f>
        <v>kW</v>
      </c>
      <c r="AB963" s="291" t="str">
        <f>'1.  LRAMVA Summary'!G53</f>
        <v>kWh</v>
      </c>
      <c r="AC963" s="291" t="str">
        <f>'1.  LRAMVA Summary'!H53</f>
        <v>kW</v>
      </c>
      <c r="AD963" s="291">
        <f>'1.  LRAMVA Summary'!I53</f>
        <v>0</v>
      </c>
      <c r="AE963" s="291">
        <f>'1.  LRAMVA Summary'!J53</f>
        <v>0</v>
      </c>
      <c r="AF963" s="291">
        <f>'1.  LRAMVA Summary'!K53</f>
        <v>0</v>
      </c>
      <c r="AG963" s="291">
        <f>'1.  LRAMVA Summary'!L53</f>
        <v>0</v>
      </c>
      <c r="AH963" s="291">
        <f>'1.  LRAMVA Summary'!M53</f>
        <v>0</v>
      </c>
      <c r="AI963" s="291">
        <f>'1.  LRAMVA Summary'!N53</f>
        <v>0</v>
      </c>
      <c r="AJ963" s="291">
        <f>'1.  LRAMVA Summary'!O53</f>
        <v>0</v>
      </c>
      <c r="AK963" s="291">
        <f>'1.  LRAMVA Summary'!P53</f>
        <v>0</v>
      </c>
      <c r="AL963" s="291">
        <f>'1.  LRAMVA Summary'!Q53</f>
        <v>0</v>
      </c>
      <c r="AM963" s="292"/>
    </row>
    <row r="964" spans="1:39" ht="15" hidden="1" customHeight="1" outlineLevel="1">
      <c r="A964" s="530"/>
      <c r="B964" s="502" t="s">
        <v>497</v>
      </c>
      <c r="C964" s="289"/>
      <c r="D964" s="289"/>
      <c r="E964" s="289"/>
      <c r="F964" s="289"/>
      <c r="G964" s="289"/>
      <c r="H964" s="289"/>
      <c r="I964" s="289"/>
      <c r="J964" s="289"/>
      <c r="K964" s="289"/>
      <c r="L964" s="289"/>
      <c r="M964" s="289"/>
      <c r="N964" s="290"/>
      <c r="O964" s="289"/>
      <c r="P964" s="289"/>
      <c r="Q964" s="289"/>
      <c r="R964" s="289"/>
      <c r="S964" s="289"/>
      <c r="T964" s="289"/>
      <c r="U964" s="289"/>
      <c r="V964" s="289"/>
      <c r="W964" s="289"/>
      <c r="X964" s="289"/>
      <c r="Y964" s="291"/>
      <c r="Z964" s="291"/>
      <c r="AA964" s="291"/>
      <c r="AB964" s="291"/>
      <c r="AC964" s="291"/>
      <c r="AD964" s="291"/>
      <c r="AE964" s="291"/>
      <c r="AF964" s="291"/>
      <c r="AG964" s="291"/>
      <c r="AH964" s="291"/>
      <c r="AI964" s="291"/>
      <c r="AJ964" s="291"/>
      <c r="AK964" s="291"/>
      <c r="AL964" s="291"/>
      <c r="AM964" s="292"/>
    </row>
    <row r="965" spans="1:39" ht="15" hidden="1" customHeight="1" outlineLevel="1">
      <c r="A965" s="530">
        <v>1</v>
      </c>
      <c r="B965" s="428" t="s">
        <v>95</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0"/>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10">Z965</f>
        <v>0</v>
      </c>
      <c r="AA966" s="411">
        <f t="shared" ref="AA966" si="2811">AA965</f>
        <v>0</v>
      </c>
      <c r="AB966" s="411">
        <f t="shared" ref="AB966" si="2812">AB965</f>
        <v>0</v>
      </c>
      <c r="AC966" s="411">
        <f t="shared" ref="AC966" si="2813">AC965</f>
        <v>0</v>
      </c>
      <c r="AD966" s="411">
        <f t="shared" ref="AD966" si="2814">AD965</f>
        <v>0</v>
      </c>
      <c r="AE966" s="411">
        <f t="shared" ref="AE966" si="2815">AE965</f>
        <v>0</v>
      </c>
      <c r="AF966" s="411">
        <f t="shared" ref="AF966" si="2816">AF965</f>
        <v>0</v>
      </c>
      <c r="AG966" s="411">
        <f t="shared" ref="AG966" si="2817">AG965</f>
        <v>0</v>
      </c>
      <c r="AH966" s="411">
        <f t="shared" ref="AH966" si="2818">AH965</f>
        <v>0</v>
      </c>
      <c r="AI966" s="411">
        <f t="shared" ref="AI966" si="2819">AI965</f>
        <v>0</v>
      </c>
      <c r="AJ966" s="411">
        <f t="shared" ref="AJ966" si="2820">AJ965</f>
        <v>0</v>
      </c>
      <c r="AK966" s="411">
        <f t="shared" ref="AK966" si="2821">AK965</f>
        <v>0</v>
      </c>
      <c r="AL966" s="411">
        <f t="shared" ref="AL966" si="2822">AL965</f>
        <v>0</v>
      </c>
      <c r="AM966" s="297"/>
    </row>
    <row r="967" spans="1:39" ht="15" hidden="1" customHeight="1" outlineLevel="1">
      <c r="A967" s="530"/>
      <c r="B967" s="298"/>
      <c r="C967" s="299"/>
      <c r="D967" s="299"/>
      <c r="E967" s="299"/>
      <c r="F967" s="299"/>
      <c r="G967" s="299"/>
      <c r="H967" s="299"/>
      <c r="I967" s="299"/>
      <c r="J967" s="299"/>
      <c r="K967" s="299"/>
      <c r="L967" s="299"/>
      <c r="M967" s="299"/>
      <c r="N967" s="300"/>
      <c r="O967" s="299"/>
      <c r="P967" s="299"/>
      <c r="Q967" s="299"/>
      <c r="R967" s="299"/>
      <c r="S967" s="299"/>
      <c r="T967" s="299"/>
      <c r="U967" s="299"/>
      <c r="V967" s="299"/>
      <c r="W967" s="299"/>
      <c r="X967" s="299"/>
      <c r="Y967" s="412"/>
      <c r="Z967" s="413"/>
      <c r="AA967" s="413"/>
      <c r="AB967" s="413"/>
      <c r="AC967" s="413"/>
      <c r="AD967" s="413"/>
      <c r="AE967" s="413"/>
      <c r="AF967" s="413"/>
      <c r="AG967" s="413"/>
      <c r="AH967" s="413"/>
      <c r="AI967" s="413"/>
      <c r="AJ967" s="413"/>
      <c r="AK967" s="413"/>
      <c r="AL967" s="413"/>
      <c r="AM967" s="302"/>
    </row>
    <row r="968" spans="1:39" ht="15" hidden="1" customHeight="1" outlineLevel="1">
      <c r="A968" s="530">
        <v>2</v>
      </c>
      <c r="B968" s="428" t="s">
        <v>96</v>
      </c>
      <c r="C968" s="291" t="s">
        <v>25</v>
      </c>
      <c r="D968" s="295"/>
      <c r="E968" s="295"/>
      <c r="F968" s="295"/>
      <c r="G968" s="295"/>
      <c r="H968" s="295"/>
      <c r="I968" s="295"/>
      <c r="J968" s="295"/>
      <c r="K968" s="295"/>
      <c r="L968" s="295"/>
      <c r="M968" s="295"/>
      <c r="N968" s="291"/>
      <c r="O968" s="295"/>
      <c r="P968" s="295"/>
      <c r="Q968" s="295"/>
      <c r="R968" s="295"/>
      <c r="S968" s="295"/>
      <c r="T968" s="295"/>
      <c r="U968" s="295"/>
      <c r="V968" s="295"/>
      <c r="W968" s="295"/>
      <c r="X968" s="295"/>
      <c r="Y968" s="415"/>
      <c r="Z968" s="415"/>
      <c r="AA968" s="415"/>
      <c r="AB968" s="415"/>
      <c r="AC968" s="415"/>
      <c r="AD968" s="415"/>
      <c r="AE968" s="415"/>
      <c r="AF968" s="410"/>
      <c r="AG968" s="410"/>
      <c r="AH968" s="410"/>
      <c r="AI968" s="410"/>
      <c r="AJ968" s="410"/>
      <c r="AK968" s="410"/>
      <c r="AL968" s="410"/>
      <c r="AM968" s="296">
        <f>SUM(Y968:AL968)</f>
        <v>0</v>
      </c>
    </row>
    <row r="969" spans="1:39" ht="15" hidden="1" customHeight="1" outlineLevel="1">
      <c r="A969" s="530"/>
      <c r="B969" s="294" t="s">
        <v>346</v>
      </c>
      <c r="C969" s="291" t="s">
        <v>163</v>
      </c>
      <c r="D969" s="295"/>
      <c r="E969" s="295"/>
      <c r="F969" s="295"/>
      <c r="G969" s="295"/>
      <c r="H969" s="295"/>
      <c r="I969" s="295"/>
      <c r="J969" s="295"/>
      <c r="K969" s="295"/>
      <c r="L969" s="295"/>
      <c r="M969" s="295"/>
      <c r="N969" s="468"/>
      <c r="O969" s="295"/>
      <c r="P969" s="295"/>
      <c r="Q969" s="295"/>
      <c r="R969" s="295"/>
      <c r="S969" s="295"/>
      <c r="T969" s="295"/>
      <c r="U969" s="295"/>
      <c r="V969" s="295"/>
      <c r="W969" s="295"/>
      <c r="X969" s="295"/>
      <c r="Y969" s="411">
        <f>Y968</f>
        <v>0</v>
      </c>
      <c r="Z969" s="411">
        <f t="shared" ref="Z969" si="2823">Z968</f>
        <v>0</v>
      </c>
      <c r="AA969" s="411">
        <f t="shared" ref="AA969" si="2824">AA968</f>
        <v>0</v>
      </c>
      <c r="AB969" s="411">
        <f t="shared" ref="AB969" si="2825">AB968</f>
        <v>0</v>
      </c>
      <c r="AC969" s="411">
        <f t="shared" ref="AC969" si="2826">AC968</f>
        <v>0</v>
      </c>
      <c r="AD969" s="411">
        <f t="shared" ref="AD969" si="2827">AD968</f>
        <v>0</v>
      </c>
      <c r="AE969" s="411">
        <f t="shared" ref="AE969" si="2828">AE968</f>
        <v>0</v>
      </c>
      <c r="AF969" s="411">
        <f t="shared" ref="AF969" si="2829">AF968</f>
        <v>0</v>
      </c>
      <c r="AG969" s="411">
        <f t="shared" ref="AG969" si="2830">AG968</f>
        <v>0</v>
      </c>
      <c r="AH969" s="411">
        <f t="shared" ref="AH969" si="2831">AH968</f>
        <v>0</v>
      </c>
      <c r="AI969" s="411">
        <f t="shared" ref="AI969" si="2832">AI968</f>
        <v>0</v>
      </c>
      <c r="AJ969" s="411">
        <f t="shared" ref="AJ969" si="2833">AJ968</f>
        <v>0</v>
      </c>
      <c r="AK969" s="411">
        <f t="shared" ref="AK969" si="2834">AK968</f>
        <v>0</v>
      </c>
      <c r="AL969" s="411">
        <f t="shared" ref="AL969" si="2835">AL968</f>
        <v>0</v>
      </c>
      <c r="AM969" s="297"/>
    </row>
    <row r="970" spans="1:39" ht="15" hidden="1" customHeight="1" outlineLevel="1">
      <c r="A970" s="530"/>
      <c r="B970" s="298"/>
      <c r="C970" s="299"/>
      <c r="D970" s="304"/>
      <c r="E970" s="304"/>
      <c r="F970" s="304"/>
      <c r="G970" s="304"/>
      <c r="H970" s="304"/>
      <c r="I970" s="304"/>
      <c r="J970" s="304"/>
      <c r="K970" s="304"/>
      <c r="L970" s="304"/>
      <c r="M970" s="304"/>
      <c r="N970" s="300"/>
      <c r="O970" s="304"/>
      <c r="P970" s="304"/>
      <c r="Q970" s="304"/>
      <c r="R970" s="304"/>
      <c r="S970" s="304"/>
      <c r="T970" s="304"/>
      <c r="U970" s="304"/>
      <c r="V970" s="304"/>
      <c r="W970" s="304"/>
      <c r="X970" s="304"/>
      <c r="Y970" s="412"/>
      <c r="Z970" s="413"/>
      <c r="AA970" s="413"/>
      <c r="AB970" s="413"/>
      <c r="AC970" s="413"/>
      <c r="AD970" s="413"/>
      <c r="AE970" s="413"/>
      <c r="AF970" s="413"/>
      <c r="AG970" s="413"/>
      <c r="AH970" s="413"/>
      <c r="AI970" s="413"/>
      <c r="AJ970" s="413"/>
      <c r="AK970" s="413"/>
      <c r="AL970" s="413"/>
      <c r="AM970" s="302"/>
    </row>
    <row r="971" spans="1:39" ht="15" hidden="1" customHeight="1" outlineLevel="1">
      <c r="A971" s="530">
        <v>3</v>
      </c>
      <c r="B971" s="428" t="s">
        <v>97</v>
      </c>
      <c r="C971" s="291" t="s">
        <v>25</v>
      </c>
      <c r="D971" s="295"/>
      <c r="E971" s="295"/>
      <c r="F971" s="295"/>
      <c r="G971" s="295"/>
      <c r="H971" s="295"/>
      <c r="I971" s="295"/>
      <c r="J971" s="295"/>
      <c r="K971" s="295"/>
      <c r="L971" s="295"/>
      <c r="M971" s="295"/>
      <c r="N971" s="291"/>
      <c r="O971" s="295"/>
      <c r="P971" s="295"/>
      <c r="Q971" s="295"/>
      <c r="R971" s="295"/>
      <c r="S971" s="295"/>
      <c r="T971" s="295"/>
      <c r="U971" s="295"/>
      <c r="V971" s="295"/>
      <c r="W971" s="295"/>
      <c r="X971" s="295"/>
      <c r="Y971" s="415"/>
      <c r="Z971" s="415"/>
      <c r="AA971" s="415"/>
      <c r="AB971" s="415"/>
      <c r="AC971" s="415"/>
      <c r="AD971" s="415"/>
      <c r="AE971" s="415"/>
      <c r="AF971" s="410"/>
      <c r="AG971" s="410"/>
      <c r="AH971" s="410"/>
      <c r="AI971" s="410"/>
      <c r="AJ971" s="410"/>
      <c r="AK971" s="410"/>
      <c r="AL971" s="410"/>
      <c r="AM971" s="296">
        <f>SUM(Y971:AL971)</f>
        <v>0</v>
      </c>
    </row>
    <row r="972" spans="1:39" ht="15" hidden="1" customHeight="1" outlineLevel="1">
      <c r="A972" s="530"/>
      <c r="B972" s="294" t="s">
        <v>346</v>
      </c>
      <c r="C972" s="291" t="s">
        <v>163</v>
      </c>
      <c r="D972" s="295"/>
      <c r="E972" s="295"/>
      <c r="F972" s="295"/>
      <c r="G972" s="295"/>
      <c r="H972" s="295"/>
      <c r="I972" s="295"/>
      <c r="J972" s="295"/>
      <c r="K972" s="295"/>
      <c r="L972" s="295"/>
      <c r="M972" s="295"/>
      <c r="N972" s="468"/>
      <c r="O972" s="295"/>
      <c r="P972" s="295"/>
      <c r="Q972" s="295"/>
      <c r="R972" s="295"/>
      <c r="S972" s="295"/>
      <c r="T972" s="295"/>
      <c r="U972" s="295"/>
      <c r="V972" s="295"/>
      <c r="W972" s="295"/>
      <c r="X972" s="295"/>
      <c r="Y972" s="411">
        <f>Y971</f>
        <v>0</v>
      </c>
      <c r="Z972" s="411">
        <f t="shared" ref="Z972" si="2836">Z971</f>
        <v>0</v>
      </c>
      <c r="AA972" s="411">
        <f t="shared" ref="AA972" si="2837">AA971</f>
        <v>0</v>
      </c>
      <c r="AB972" s="411">
        <f t="shared" ref="AB972" si="2838">AB971</f>
        <v>0</v>
      </c>
      <c r="AC972" s="411">
        <f t="shared" ref="AC972" si="2839">AC971</f>
        <v>0</v>
      </c>
      <c r="AD972" s="411">
        <f t="shared" ref="AD972" si="2840">AD971</f>
        <v>0</v>
      </c>
      <c r="AE972" s="411">
        <f t="shared" ref="AE972" si="2841">AE971</f>
        <v>0</v>
      </c>
      <c r="AF972" s="411">
        <f t="shared" ref="AF972" si="2842">AF971</f>
        <v>0</v>
      </c>
      <c r="AG972" s="411">
        <f t="shared" ref="AG972" si="2843">AG971</f>
        <v>0</v>
      </c>
      <c r="AH972" s="411">
        <f t="shared" ref="AH972" si="2844">AH971</f>
        <v>0</v>
      </c>
      <c r="AI972" s="411">
        <f t="shared" ref="AI972" si="2845">AI971</f>
        <v>0</v>
      </c>
      <c r="AJ972" s="411">
        <f t="shared" ref="AJ972" si="2846">AJ971</f>
        <v>0</v>
      </c>
      <c r="AK972" s="411">
        <f t="shared" ref="AK972" si="2847">AK971</f>
        <v>0</v>
      </c>
      <c r="AL972" s="411">
        <f t="shared" ref="AL972" si="2848">AL971</f>
        <v>0</v>
      </c>
      <c r="AM972" s="297"/>
    </row>
    <row r="973" spans="1:39" ht="15" hidden="1" customHeight="1" outlineLevel="1">
      <c r="A973" s="530"/>
      <c r="B973" s="294"/>
      <c r="C973" s="305"/>
      <c r="D973" s="291"/>
      <c r="E973" s="291"/>
      <c r="F973" s="291"/>
      <c r="G973" s="291"/>
      <c r="H973" s="291"/>
      <c r="I973" s="291"/>
      <c r="J973" s="291"/>
      <c r="K973" s="291"/>
      <c r="L973" s="291"/>
      <c r="M973" s="291"/>
      <c r="N973" s="291"/>
      <c r="O973" s="291"/>
      <c r="P973" s="291"/>
      <c r="Q973" s="291"/>
      <c r="R973" s="291"/>
      <c r="S973" s="291"/>
      <c r="T973" s="291"/>
      <c r="U973" s="291"/>
      <c r="V973" s="291"/>
      <c r="W973" s="291"/>
      <c r="X973" s="291"/>
      <c r="Y973" s="412"/>
      <c r="Z973" s="412"/>
      <c r="AA973" s="412"/>
      <c r="AB973" s="412"/>
      <c r="AC973" s="412"/>
      <c r="AD973" s="412"/>
      <c r="AE973" s="412"/>
      <c r="AF973" s="412"/>
      <c r="AG973" s="412"/>
      <c r="AH973" s="412"/>
      <c r="AI973" s="412"/>
      <c r="AJ973" s="412"/>
      <c r="AK973" s="412"/>
      <c r="AL973" s="412"/>
      <c r="AM973" s="306"/>
    </row>
    <row r="974" spans="1:39" ht="15" hidden="1" customHeight="1" outlineLevel="1">
      <c r="A974" s="530">
        <v>4</v>
      </c>
      <c r="B974" s="518" t="s">
        <v>674</v>
      </c>
      <c r="C974" s="291" t="s">
        <v>25</v>
      </c>
      <c r="D974" s="295"/>
      <c r="E974" s="295"/>
      <c r="F974" s="295"/>
      <c r="G974" s="295"/>
      <c r="H974" s="295"/>
      <c r="I974" s="295"/>
      <c r="J974" s="295"/>
      <c r="K974" s="295"/>
      <c r="L974" s="295"/>
      <c r="M974" s="295"/>
      <c r="N974" s="291"/>
      <c r="O974" s="295"/>
      <c r="P974" s="295"/>
      <c r="Q974" s="295"/>
      <c r="R974" s="295"/>
      <c r="S974" s="295"/>
      <c r="T974" s="295"/>
      <c r="U974" s="295"/>
      <c r="V974" s="295"/>
      <c r="W974" s="295"/>
      <c r="X974" s="295"/>
      <c r="Y974" s="415"/>
      <c r="Z974" s="415"/>
      <c r="AA974" s="415"/>
      <c r="AB974" s="415"/>
      <c r="AC974" s="415"/>
      <c r="AD974" s="415"/>
      <c r="AE974" s="415"/>
      <c r="AF974" s="410"/>
      <c r="AG974" s="410"/>
      <c r="AH974" s="410"/>
      <c r="AI974" s="410"/>
      <c r="AJ974" s="410"/>
      <c r="AK974" s="410"/>
      <c r="AL974" s="410"/>
      <c r="AM974" s="296">
        <f>SUM(Y974:AL974)</f>
        <v>0</v>
      </c>
    </row>
    <row r="975" spans="1:39" ht="15" hidden="1" customHeight="1" outlineLevel="1">
      <c r="A975" s="530"/>
      <c r="B975" s="294" t="s">
        <v>346</v>
      </c>
      <c r="C975" s="291" t="s">
        <v>163</v>
      </c>
      <c r="D975" s="295"/>
      <c r="E975" s="295"/>
      <c r="F975" s="295"/>
      <c r="G975" s="295"/>
      <c r="H975" s="295"/>
      <c r="I975" s="295"/>
      <c r="J975" s="295"/>
      <c r="K975" s="295"/>
      <c r="L975" s="295"/>
      <c r="M975" s="295"/>
      <c r="N975" s="468"/>
      <c r="O975" s="295"/>
      <c r="P975" s="295"/>
      <c r="Q975" s="295"/>
      <c r="R975" s="295"/>
      <c r="S975" s="295"/>
      <c r="T975" s="295"/>
      <c r="U975" s="295"/>
      <c r="V975" s="295"/>
      <c r="W975" s="295"/>
      <c r="X975" s="295"/>
      <c r="Y975" s="411">
        <f>Y974</f>
        <v>0</v>
      </c>
      <c r="Z975" s="411">
        <f t="shared" ref="Z975" si="2849">Z974</f>
        <v>0</v>
      </c>
      <c r="AA975" s="411">
        <f t="shared" ref="AA975" si="2850">AA974</f>
        <v>0</v>
      </c>
      <c r="AB975" s="411">
        <f t="shared" ref="AB975" si="2851">AB974</f>
        <v>0</v>
      </c>
      <c r="AC975" s="411">
        <f t="shared" ref="AC975" si="2852">AC974</f>
        <v>0</v>
      </c>
      <c r="AD975" s="411">
        <f t="shared" ref="AD975" si="2853">AD974</f>
        <v>0</v>
      </c>
      <c r="AE975" s="411">
        <f t="shared" ref="AE975" si="2854">AE974</f>
        <v>0</v>
      </c>
      <c r="AF975" s="411">
        <f t="shared" ref="AF975" si="2855">AF974</f>
        <v>0</v>
      </c>
      <c r="AG975" s="411">
        <f t="shared" ref="AG975" si="2856">AG974</f>
        <v>0</v>
      </c>
      <c r="AH975" s="411">
        <f t="shared" ref="AH975" si="2857">AH974</f>
        <v>0</v>
      </c>
      <c r="AI975" s="411">
        <f t="shared" ref="AI975" si="2858">AI974</f>
        <v>0</v>
      </c>
      <c r="AJ975" s="411">
        <f t="shared" ref="AJ975" si="2859">AJ974</f>
        <v>0</v>
      </c>
      <c r="AK975" s="411">
        <f t="shared" ref="AK975" si="2860">AK974</f>
        <v>0</v>
      </c>
      <c r="AL975" s="411">
        <f t="shared" ref="AL975" si="2861">AL974</f>
        <v>0</v>
      </c>
      <c r="AM975" s="297"/>
    </row>
    <row r="976" spans="1:39" ht="15" hidden="1" customHeight="1" outlineLevel="1">
      <c r="A976" s="530"/>
      <c r="B976" s="294"/>
      <c r="C976" s="305"/>
      <c r="D976" s="304"/>
      <c r="E976" s="304"/>
      <c r="F976" s="304"/>
      <c r="G976" s="304"/>
      <c r="H976" s="304"/>
      <c r="I976" s="304"/>
      <c r="J976" s="304"/>
      <c r="K976" s="304"/>
      <c r="L976" s="304"/>
      <c r="M976" s="304"/>
      <c r="N976" s="291"/>
      <c r="O976" s="304"/>
      <c r="P976" s="304"/>
      <c r="Q976" s="304"/>
      <c r="R976" s="304"/>
      <c r="S976" s="304"/>
      <c r="T976" s="304"/>
      <c r="U976" s="304"/>
      <c r="V976" s="304"/>
      <c r="W976" s="304"/>
      <c r="X976" s="304"/>
      <c r="Y976" s="412"/>
      <c r="Z976" s="412"/>
      <c r="AA976" s="412"/>
      <c r="AB976" s="412"/>
      <c r="AC976" s="412"/>
      <c r="AD976" s="412"/>
      <c r="AE976" s="412"/>
      <c r="AF976" s="412"/>
      <c r="AG976" s="412"/>
      <c r="AH976" s="412"/>
      <c r="AI976" s="412"/>
      <c r="AJ976" s="412"/>
      <c r="AK976" s="412"/>
      <c r="AL976" s="412"/>
      <c r="AM976" s="306"/>
    </row>
    <row r="977" spans="1:39" ht="15" hidden="1" customHeight="1" outlineLevel="1">
      <c r="A977" s="530">
        <v>5</v>
      </c>
      <c r="B977" s="428" t="s">
        <v>98</v>
      </c>
      <c r="C977" s="291" t="s">
        <v>25</v>
      </c>
      <c r="D977" s="295"/>
      <c r="E977" s="295"/>
      <c r="F977" s="295"/>
      <c r="G977" s="295"/>
      <c r="H977" s="295"/>
      <c r="I977" s="295"/>
      <c r="J977" s="295"/>
      <c r="K977" s="295"/>
      <c r="L977" s="295"/>
      <c r="M977" s="295"/>
      <c r="N977" s="291"/>
      <c r="O977" s="295"/>
      <c r="P977" s="295"/>
      <c r="Q977" s="295"/>
      <c r="R977" s="295"/>
      <c r="S977" s="295"/>
      <c r="T977" s="295"/>
      <c r="U977" s="295"/>
      <c r="V977" s="295"/>
      <c r="W977" s="295"/>
      <c r="X977" s="295"/>
      <c r="Y977" s="415"/>
      <c r="Z977" s="415"/>
      <c r="AA977" s="415"/>
      <c r="AB977" s="415"/>
      <c r="AC977" s="415"/>
      <c r="AD977" s="415"/>
      <c r="AE977" s="415"/>
      <c r="AF977" s="410"/>
      <c r="AG977" s="410"/>
      <c r="AH977" s="410"/>
      <c r="AI977" s="410"/>
      <c r="AJ977" s="410"/>
      <c r="AK977" s="410"/>
      <c r="AL977" s="410"/>
      <c r="AM977" s="296">
        <f>SUM(Y977:AL977)</f>
        <v>0</v>
      </c>
    </row>
    <row r="978" spans="1:39" ht="15" hidden="1" customHeight="1" outlineLevel="1">
      <c r="A978" s="530"/>
      <c r="B978" s="294" t="s">
        <v>346</v>
      </c>
      <c r="C978" s="291" t="s">
        <v>163</v>
      </c>
      <c r="D978" s="295"/>
      <c r="E978" s="295"/>
      <c r="F978" s="295"/>
      <c r="G978" s="295"/>
      <c r="H978" s="295"/>
      <c r="I978" s="295"/>
      <c r="J978" s="295"/>
      <c r="K978" s="295"/>
      <c r="L978" s="295"/>
      <c r="M978" s="295"/>
      <c r="N978" s="468"/>
      <c r="O978" s="295"/>
      <c r="P978" s="295"/>
      <c r="Q978" s="295"/>
      <c r="R978" s="295"/>
      <c r="S978" s="295"/>
      <c r="T978" s="295"/>
      <c r="U978" s="295"/>
      <c r="V978" s="295"/>
      <c r="W978" s="295"/>
      <c r="X978" s="295"/>
      <c r="Y978" s="411">
        <f>Y977</f>
        <v>0</v>
      </c>
      <c r="Z978" s="411">
        <f t="shared" ref="Z978" si="2862">Z977</f>
        <v>0</v>
      </c>
      <c r="AA978" s="411">
        <f t="shared" ref="AA978" si="2863">AA977</f>
        <v>0</v>
      </c>
      <c r="AB978" s="411">
        <f t="shared" ref="AB978" si="2864">AB977</f>
        <v>0</v>
      </c>
      <c r="AC978" s="411">
        <f t="shared" ref="AC978" si="2865">AC977</f>
        <v>0</v>
      </c>
      <c r="AD978" s="411">
        <f t="shared" ref="AD978" si="2866">AD977</f>
        <v>0</v>
      </c>
      <c r="AE978" s="411">
        <f t="shared" ref="AE978" si="2867">AE977</f>
        <v>0</v>
      </c>
      <c r="AF978" s="411">
        <f t="shared" ref="AF978" si="2868">AF977</f>
        <v>0</v>
      </c>
      <c r="AG978" s="411">
        <f t="shared" ref="AG978" si="2869">AG977</f>
        <v>0</v>
      </c>
      <c r="AH978" s="411">
        <f t="shared" ref="AH978" si="2870">AH977</f>
        <v>0</v>
      </c>
      <c r="AI978" s="411">
        <f t="shared" ref="AI978" si="2871">AI977</f>
        <v>0</v>
      </c>
      <c r="AJ978" s="411">
        <f t="shared" ref="AJ978" si="2872">AJ977</f>
        <v>0</v>
      </c>
      <c r="AK978" s="411">
        <f t="shared" ref="AK978" si="2873">AK977</f>
        <v>0</v>
      </c>
      <c r="AL978" s="411">
        <f t="shared" ref="AL978" si="2874">AL977</f>
        <v>0</v>
      </c>
      <c r="AM978" s="297"/>
    </row>
    <row r="979" spans="1:39" ht="15" hidden="1" customHeight="1" outlineLevel="1">
      <c r="A979" s="530"/>
      <c r="B979" s="294"/>
      <c r="C979" s="291"/>
      <c r="D979" s="291"/>
      <c r="E979" s="291"/>
      <c r="F979" s="291"/>
      <c r="G979" s="291"/>
      <c r="H979" s="291"/>
      <c r="I979" s="291"/>
      <c r="J979" s="291"/>
      <c r="K979" s="291"/>
      <c r="L979" s="291"/>
      <c r="M979" s="291"/>
      <c r="N979" s="291"/>
      <c r="O979" s="291"/>
      <c r="P979" s="291"/>
      <c r="Q979" s="291"/>
      <c r="R979" s="291"/>
      <c r="S979" s="291"/>
      <c r="T979" s="291"/>
      <c r="U979" s="291"/>
      <c r="V979" s="291"/>
      <c r="W979" s="291"/>
      <c r="X979" s="291"/>
      <c r="Y979" s="422"/>
      <c r="Z979" s="423"/>
      <c r="AA979" s="423"/>
      <c r="AB979" s="423"/>
      <c r="AC979" s="423"/>
      <c r="AD979" s="423"/>
      <c r="AE979" s="423"/>
      <c r="AF979" s="423"/>
      <c r="AG979" s="423"/>
      <c r="AH979" s="423"/>
      <c r="AI979" s="423"/>
      <c r="AJ979" s="423"/>
      <c r="AK979" s="423"/>
      <c r="AL979" s="423"/>
      <c r="AM979" s="297"/>
    </row>
    <row r="980" spans="1:39" ht="15.75" hidden="1" outlineLevel="1">
      <c r="A980" s="530"/>
      <c r="B980" s="319" t="s">
        <v>498</v>
      </c>
      <c r="C980" s="289"/>
      <c r="D980" s="289"/>
      <c r="E980" s="289"/>
      <c r="F980" s="289"/>
      <c r="G980" s="289"/>
      <c r="H980" s="289"/>
      <c r="I980" s="289"/>
      <c r="J980" s="289"/>
      <c r="K980" s="289"/>
      <c r="L980" s="289"/>
      <c r="M980" s="289"/>
      <c r="N980" s="290"/>
      <c r="O980" s="289"/>
      <c r="P980" s="289"/>
      <c r="Q980" s="289"/>
      <c r="R980" s="289"/>
      <c r="S980" s="289"/>
      <c r="T980" s="289"/>
      <c r="U980" s="289"/>
      <c r="V980" s="289"/>
      <c r="W980" s="289"/>
      <c r="X980" s="289"/>
      <c r="Y980" s="414"/>
      <c r="Z980" s="414"/>
      <c r="AA980" s="414"/>
      <c r="AB980" s="414"/>
      <c r="AC980" s="414"/>
      <c r="AD980" s="414"/>
      <c r="AE980" s="414"/>
      <c r="AF980" s="414"/>
      <c r="AG980" s="414"/>
      <c r="AH980" s="414"/>
      <c r="AI980" s="414"/>
      <c r="AJ980" s="414"/>
      <c r="AK980" s="414"/>
      <c r="AL980" s="414"/>
      <c r="AM980" s="292"/>
    </row>
    <row r="981" spans="1:39" ht="15" hidden="1" customHeight="1" outlineLevel="1">
      <c r="A981" s="530">
        <v>6</v>
      </c>
      <c r="B981" s="428" t="s">
        <v>99</v>
      </c>
      <c r="C981" s="291" t="s">
        <v>25</v>
      </c>
      <c r="D981" s="295"/>
      <c r="E981" s="295"/>
      <c r="F981" s="295"/>
      <c r="G981" s="295"/>
      <c r="H981" s="295"/>
      <c r="I981" s="295"/>
      <c r="J981" s="295"/>
      <c r="K981" s="295"/>
      <c r="L981" s="295"/>
      <c r="M981" s="295"/>
      <c r="N981" s="295">
        <v>12</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0"/>
      <c r="B982" s="294" t="s">
        <v>346</v>
      </c>
      <c r="C982" s="291" t="s">
        <v>163</v>
      </c>
      <c r="D982" s="295"/>
      <c r="E982" s="295"/>
      <c r="F982" s="295"/>
      <c r="G982" s="295"/>
      <c r="H982" s="295"/>
      <c r="I982" s="295"/>
      <c r="J982" s="295"/>
      <c r="K982" s="295"/>
      <c r="L982" s="295"/>
      <c r="M982" s="295"/>
      <c r="N982" s="295">
        <f>N981</f>
        <v>12</v>
      </c>
      <c r="O982" s="295"/>
      <c r="P982" s="295"/>
      <c r="Q982" s="295"/>
      <c r="R982" s="295"/>
      <c r="S982" s="295"/>
      <c r="T982" s="295"/>
      <c r="U982" s="295"/>
      <c r="V982" s="295"/>
      <c r="W982" s="295"/>
      <c r="X982" s="295"/>
      <c r="Y982" s="411">
        <f>Y981</f>
        <v>0</v>
      </c>
      <c r="Z982" s="411">
        <f t="shared" ref="Z982" si="2875">Z981</f>
        <v>0</v>
      </c>
      <c r="AA982" s="411">
        <f t="shared" ref="AA982" si="2876">AA981</f>
        <v>0</v>
      </c>
      <c r="AB982" s="411">
        <f t="shared" ref="AB982" si="2877">AB981</f>
        <v>0</v>
      </c>
      <c r="AC982" s="411">
        <f t="shared" ref="AC982" si="2878">AC981</f>
        <v>0</v>
      </c>
      <c r="AD982" s="411">
        <f t="shared" ref="AD982" si="2879">AD981</f>
        <v>0</v>
      </c>
      <c r="AE982" s="411">
        <f t="shared" ref="AE982" si="2880">AE981</f>
        <v>0</v>
      </c>
      <c r="AF982" s="411">
        <f t="shared" ref="AF982" si="2881">AF981</f>
        <v>0</v>
      </c>
      <c r="AG982" s="411">
        <f t="shared" ref="AG982" si="2882">AG981</f>
        <v>0</v>
      </c>
      <c r="AH982" s="411">
        <f t="shared" ref="AH982" si="2883">AH981</f>
        <v>0</v>
      </c>
      <c r="AI982" s="411">
        <f t="shared" ref="AI982" si="2884">AI981</f>
        <v>0</v>
      </c>
      <c r="AJ982" s="411">
        <f t="shared" ref="AJ982" si="2885">AJ981</f>
        <v>0</v>
      </c>
      <c r="AK982" s="411">
        <f t="shared" ref="AK982" si="2886">AK981</f>
        <v>0</v>
      </c>
      <c r="AL982" s="411">
        <f t="shared" ref="AL982" si="2887">AL981</f>
        <v>0</v>
      </c>
      <c r="AM982" s="311"/>
    </row>
    <row r="983" spans="1:39" ht="15" hidden="1" customHeight="1" outlineLevel="1">
      <c r="A983" s="530"/>
      <c r="B983" s="310"/>
      <c r="C983" s="312"/>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0">
        <v>7</v>
      </c>
      <c r="B984" s="428" t="s">
        <v>100</v>
      </c>
      <c r="C984" s="291" t="s">
        <v>25</v>
      </c>
      <c r="D984" s="295"/>
      <c r="E984" s="295"/>
      <c r="F984" s="295"/>
      <c r="G984" s="295"/>
      <c r="H984" s="295"/>
      <c r="I984" s="295"/>
      <c r="J984" s="295"/>
      <c r="K984" s="295"/>
      <c r="L984" s="295"/>
      <c r="M984" s="295"/>
      <c r="N984" s="295">
        <v>12</v>
      </c>
      <c r="O984" s="295"/>
      <c r="P984" s="295"/>
      <c r="Q984" s="295"/>
      <c r="R984" s="295"/>
      <c r="S984" s="295"/>
      <c r="T984" s="295"/>
      <c r="U984" s="295"/>
      <c r="V984" s="295"/>
      <c r="W984" s="295"/>
      <c r="X984" s="295"/>
      <c r="Y984" s="415"/>
      <c r="Z984" s="415"/>
      <c r="AA984" s="415"/>
      <c r="AB984" s="415"/>
      <c r="AC984" s="415"/>
      <c r="AD984" s="415"/>
      <c r="AE984" s="415"/>
      <c r="AF984" s="415"/>
      <c r="AG984" s="415"/>
      <c r="AH984" s="415"/>
      <c r="AI984" s="415"/>
      <c r="AJ984" s="415"/>
      <c r="AK984" s="415"/>
      <c r="AL984" s="415"/>
      <c r="AM984" s="296">
        <f>SUM(Y984:AL984)</f>
        <v>0</v>
      </c>
    </row>
    <row r="985" spans="1:39" ht="15" hidden="1" customHeight="1" outlineLevel="1">
      <c r="A985" s="530"/>
      <c r="B985" s="294" t="s">
        <v>346</v>
      </c>
      <c r="C985" s="291" t="s">
        <v>163</v>
      </c>
      <c r="D985" s="295"/>
      <c r="E985" s="295"/>
      <c r="F985" s="295"/>
      <c r="G985" s="295"/>
      <c r="H985" s="295"/>
      <c r="I985" s="295"/>
      <c r="J985" s="295"/>
      <c r="K985" s="295"/>
      <c r="L985" s="295"/>
      <c r="M985" s="295"/>
      <c r="N985" s="295">
        <f>N984</f>
        <v>12</v>
      </c>
      <c r="O985" s="295"/>
      <c r="P985" s="295"/>
      <c r="Q985" s="295"/>
      <c r="R985" s="295"/>
      <c r="S985" s="295"/>
      <c r="T985" s="295"/>
      <c r="U985" s="295"/>
      <c r="V985" s="295"/>
      <c r="W985" s="295"/>
      <c r="X985" s="295"/>
      <c r="Y985" s="411">
        <f>Y984</f>
        <v>0</v>
      </c>
      <c r="Z985" s="411">
        <f t="shared" ref="Z985" si="2888">Z984</f>
        <v>0</v>
      </c>
      <c r="AA985" s="411">
        <f t="shared" ref="AA985" si="2889">AA984</f>
        <v>0</v>
      </c>
      <c r="AB985" s="411">
        <f t="shared" ref="AB985" si="2890">AB984</f>
        <v>0</v>
      </c>
      <c r="AC985" s="411">
        <f t="shared" ref="AC985" si="2891">AC984</f>
        <v>0</v>
      </c>
      <c r="AD985" s="411">
        <f t="shared" ref="AD985" si="2892">AD984</f>
        <v>0</v>
      </c>
      <c r="AE985" s="411">
        <f t="shared" ref="AE985" si="2893">AE984</f>
        <v>0</v>
      </c>
      <c r="AF985" s="411">
        <f t="shared" ref="AF985" si="2894">AF984</f>
        <v>0</v>
      </c>
      <c r="AG985" s="411">
        <f t="shared" ref="AG985" si="2895">AG984</f>
        <v>0</v>
      </c>
      <c r="AH985" s="411">
        <f t="shared" ref="AH985" si="2896">AH984</f>
        <v>0</v>
      </c>
      <c r="AI985" s="411">
        <f t="shared" ref="AI985" si="2897">AI984</f>
        <v>0</v>
      </c>
      <c r="AJ985" s="411">
        <f t="shared" ref="AJ985" si="2898">AJ984</f>
        <v>0</v>
      </c>
      <c r="AK985" s="411">
        <f t="shared" ref="AK985" si="2899">AK984</f>
        <v>0</v>
      </c>
      <c r="AL985" s="411">
        <f t="shared" ref="AL985" si="2900">AL984</f>
        <v>0</v>
      </c>
      <c r="AM985" s="311"/>
    </row>
    <row r="986" spans="1:39" ht="15" hidden="1" customHeight="1" outlineLevel="1">
      <c r="A986" s="530"/>
      <c r="B986" s="314"/>
      <c r="C986" s="312"/>
      <c r="D986" s="291"/>
      <c r="E986" s="291"/>
      <c r="F986" s="291"/>
      <c r="G986" s="291"/>
      <c r="H986" s="291"/>
      <c r="I986" s="291"/>
      <c r="J986" s="291"/>
      <c r="K986" s="291"/>
      <c r="L986" s="291"/>
      <c r="M986" s="291"/>
      <c r="N986" s="291"/>
      <c r="O986" s="291"/>
      <c r="P986" s="291"/>
      <c r="Q986" s="291"/>
      <c r="R986" s="291"/>
      <c r="S986" s="291"/>
      <c r="T986" s="291"/>
      <c r="U986" s="291"/>
      <c r="V986" s="291"/>
      <c r="W986" s="291"/>
      <c r="X986" s="291"/>
      <c r="Y986" s="416"/>
      <c r="Z986" s="417"/>
      <c r="AA986" s="416"/>
      <c r="AB986" s="416"/>
      <c r="AC986" s="416"/>
      <c r="AD986" s="416"/>
      <c r="AE986" s="416"/>
      <c r="AF986" s="416"/>
      <c r="AG986" s="416"/>
      <c r="AH986" s="416"/>
      <c r="AI986" s="416"/>
      <c r="AJ986" s="416"/>
      <c r="AK986" s="416"/>
      <c r="AL986" s="416"/>
      <c r="AM986" s="313"/>
    </row>
    <row r="987" spans="1:39" ht="15" hidden="1" customHeight="1" outlineLevel="1">
      <c r="A987" s="530">
        <v>8</v>
      </c>
      <c r="B987" s="428" t="s">
        <v>101</v>
      </c>
      <c r="C987" s="291" t="s">
        <v>25</v>
      </c>
      <c r="D987" s="295"/>
      <c r="E987" s="295"/>
      <c r="F987" s="295"/>
      <c r="G987" s="295"/>
      <c r="H987" s="295"/>
      <c r="I987" s="295"/>
      <c r="J987" s="295"/>
      <c r="K987" s="295"/>
      <c r="L987" s="295"/>
      <c r="M987" s="295"/>
      <c r="N987" s="295">
        <v>12</v>
      </c>
      <c r="O987" s="295"/>
      <c r="P987" s="295"/>
      <c r="Q987" s="295"/>
      <c r="R987" s="295"/>
      <c r="S987" s="295"/>
      <c r="T987" s="295"/>
      <c r="U987" s="295"/>
      <c r="V987" s="295"/>
      <c r="W987" s="295"/>
      <c r="X987" s="295"/>
      <c r="Y987" s="415"/>
      <c r="Z987" s="415"/>
      <c r="AA987" s="415"/>
      <c r="AB987" s="415"/>
      <c r="AC987" s="415"/>
      <c r="AD987" s="415"/>
      <c r="AE987" s="415"/>
      <c r="AF987" s="415"/>
      <c r="AG987" s="415"/>
      <c r="AH987" s="415"/>
      <c r="AI987" s="415"/>
      <c r="AJ987" s="415"/>
      <c r="AK987" s="415"/>
      <c r="AL987" s="415"/>
      <c r="AM987" s="296">
        <f>SUM(Y987:AL987)</f>
        <v>0</v>
      </c>
    </row>
    <row r="988" spans="1:39" ht="15" hidden="1" customHeight="1" outlineLevel="1">
      <c r="A988" s="530"/>
      <c r="B988" s="294" t="s">
        <v>346</v>
      </c>
      <c r="C988" s="291" t="s">
        <v>163</v>
      </c>
      <c r="D988" s="295"/>
      <c r="E988" s="295"/>
      <c r="F988" s="295"/>
      <c r="G988" s="295"/>
      <c r="H988" s="295"/>
      <c r="I988" s="295"/>
      <c r="J988" s="295"/>
      <c r="K988" s="295"/>
      <c r="L988" s="295"/>
      <c r="M988" s="295"/>
      <c r="N988" s="295">
        <f>N987</f>
        <v>12</v>
      </c>
      <c r="O988" s="295"/>
      <c r="P988" s="295"/>
      <c r="Q988" s="295"/>
      <c r="R988" s="295"/>
      <c r="S988" s="295"/>
      <c r="T988" s="295"/>
      <c r="U988" s="295"/>
      <c r="V988" s="295"/>
      <c r="W988" s="295"/>
      <c r="X988" s="295"/>
      <c r="Y988" s="411">
        <f>Y987</f>
        <v>0</v>
      </c>
      <c r="Z988" s="411">
        <f t="shared" ref="Z988" si="2901">Z987</f>
        <v>0</v>
      </c>
      <c r="AA988" s="411">
        <f t="shared" ref="AA988" si="2902">AA987</f>
        <v>0</v>
      </c>
      <c r="AB988" s="411">
        <f t="shared" ref="AB988" si="2903">AB987</f>
        <v>0</v>
      </c>
      <c r="AC988" s="411">
        <f t="shared" ref="AC988" si="2904">AC987</f>
        <v>0</v>
      </c>
      <c r="AD988" s="411">
        <f t="shared" ref="AD988" si="2905">AD987</f>
        <v>0</v>
      </c>
      <c r="AE988" s="411">
        <f t="shared" ref="AE988" si="2906">AE987</f>
        <v>0</v>
      </c>
      <c r="AF988" s="411">
        <f t="shared" ref="AF988" si="2907">AF987</f>
        <v>0</v>
      </c>
      <c r="AG988" s="411">
        <f t="shared" ref="AG988" si="2908">AG987</f>
        <v>0</v>
      </c>
      <c r="AH988" s="411">
        <f t="shared" ref="AH988" si="2909">AH987</f>
        <v>0</v>
      </c>
      <c r="AI988" s="411">
        <f t="shared" ref="AI988" si="2910">AI987</f>
        <v>0</v>
      </c>
      <c r="AJ988" s="411">
        <f t="shared" ref="AJ988" si="2911">AJ987</f>
        <v>0</v>
      </c>
      <c r="AK988" s="411">
        <f t="shared" ref="AK988" si="2912">AK987</f>
        <v>0</v>
      </c>
      <c r="AL988" s="411">
        <f t="shared" ref="AL988" si="2913">AL987</f>
        <v>0</v>
      </c>
      <c r="AM988" s="311"/>
    </row>
    <row r="989" spans="1:39" ht="15" hidden="1" customHeight="1" outlineLevel="1">
      <c r="A989" s="530"/>
      <c r="B989" s="314"/>
      <c r="C989" s="312"/>
      <c r="D989" s="316"/>
      <c r="E989" s="316"/>
      <c r="F989" s="316"/>
      <c r="G989" s="316"/>
      <c r="H989" s="316"/>
      <c r="I989" s="316"/>
      <c r="J989" s="316"/>
      <c r="K989" s="316"/>
      <c r="L989" s="316"/>
      <c r="M989" s="316"/>
      <c r="N989" s="291"/>
      <c r="O989" s="316"/>
      <c r="P989" s="316"/>
      <c r="Q989" s="316"/>
      <c r="R989" s="316"/>
      <c r="S989" s="316"/>
      <c r="T989" s="316"/>
      <c r="U989" s="316"/>
      <c r="V989" s="316"/>
      <c r="W989" s="316"/>
      <c r="X989" s="316"/>
      <c r="Y989" s="416"/>
      <c r="Z989" s="417"/>
      <c r="AA989" s="416"/>
      <c r="AB989" s="416"/>
      <c r="AC989" s="416"/>
      <c r="AD989" s="416"/>
      <c r="AE989" s="416"/>
      <c r="AF989" s="416"/>
      <c r="AG989" s="416"/>
      <c r="AH989" s="416"/>
      <c r="AI989" s="416"/>
      <c r="AJ989" s="416"/>
      <c r="AK989" s="416"/>
      <c r="AL989" s="416"/>
      <c r="AM989" s="313"/>
    </row>
    <row r="990" spans="1:39" ht="15" hidden="1" customHeight="1" outlineLevel="1">
      <c r="A990" s="530">
        <v>9</v>
      </c>
      <c r="B990" s="428" t="s">
        <v>102</v>
      </c>
      <c r="C990" s="291" t="s">
        <v>25</v>
      </c>
      <c r="D990" s="295"/>
      <c r="E990" s="295"/>
      <c r="F990" s="295"/>
      <c r="G990" s="295"/>
      <c r="H990" s="295"/>
      <c r="I990" s="295"/>
      <c r="J990" s="295"/>
      <c r="K990" s="295"/>
      <c r="L990" s="295"/>
      <c r="M990" s="295"/>
      <c r="N990" s="295">
        <v>12</v>
      </c>
      <c r="O990" s="295"/>
      <c r="P990" s="295"/>
      <c r="Q990" s="295"/>
      <c r="R990" s="295"/>
      <c r="S990" s="295"/>
      <c r="T990" s="295"/>
      <c r="U990" s="295"/>
      <c r="V990" s="295"/>
      <c r="W990" s="295"/>
      <c r="X990" s="295"/>
      <c r="Y990" s="415"/>
      <c r="Z990" s="415"/>
      <c r="AA990" s="415"/>
      <c r="AB990" s="415"/>
      <c r="AC990" s="415"/>
      <c r="AD990" s="415"/>
      <c r="AE990" s="415"/>
      <c r="AF990" s="415"/>
      <c r="AG990" s="415"/>
      <c r="AH990" s="415"/>
      <c r="AI990" s="415"/>
      <c r="AJ990" s="415"/>
      <c r="AK990" s="415"/>
      <c r="AL990" s="415"/>
      <c r="AM990" s="296">
        <f>SUM(Y990:AL990)</f>
        <v>0</v>
      </c>
    </row>
    <row r="991" spans="1:39" ht="15" hidden="1" customHeight="1" outlineLevel="1">
      <c r="A991" s="530"/>
      <c r="B991" s="294" t="s">
        <v>346</v>
      </c>
      <c r="C991" s="291" t="s">
        <v>163</v>
      </c>
      <c r="D991" s="295"/>
      <c r="E991" s="295"/>
      <c r="F991" s="295"/>
      <c r="G991" s="295"/>
      <c r="H991" s="295"/>
      <c r="I991" s="295"/>
      <c r="J991" s="295"/>
      <c r="K991" s="295"/>
      <c r="L991" s="295"/>
      <c r="M991" s="295"/>
      <c r="N991" s="295">
        <f>N990</f>
        <v>12</v>
      </c>
      <c r="O991" s="295"/>
      <c r="P991" s="295"/>
      <c r="Q991" s="295"/>
      <c r="R991" s="295"/>
      <c r="S991" s="295"/>
      <c r="T991" s="295"/>
      <c r="U991" s="295"/>
      <c r="V991" s="295"/>
      <c r="W991" s="295"/>
      <c r="X991" s="295"/>
      <c r="Y991" s="411">
        <f>Y990</f>
        <v>0</v>
      </c>
      <c r="Z991" s="411">
        <f t="shared" ref="Z991" si="2914">Z990</f>
        <v>0</v>
      </c>
      <c r="AA991" s="411">
        <f t="shared" ref="AA991" si="2915">AA990</f>
        <v>0</v>
      </c>
      <c r="AB991" s="411">
        <f t="shared" ref="AB991" si="2916">AB990</f>
        <v>0</v>
      </c>
      <c r="AC991" s="411">
        <f t="shared" ref="AC991" si="2917">AC990</f>
        <v>0</v>
      </c>
      <c r="AD991" s="411">
        <f t="shared" ref="AD991" si="2918">AD990</f>
        <v>0</v>
      </c>
      <c r="AE991" s="411">
        <f t="shared" ref="AE991" si="2919">AE990</f>
        <v>0</v>
      </c>
      <c r="AF991" s="411">
        <f t="shared" ref="AF991" si="2920">AF990</f>
        <v>0</v>
      </c>
      <c r="AG991" s="411">
        <f t="shared" ref="AG991" si="2921">AG990</f>
        <v>0</v>
      </c>
      <c r="AH991" s="411">
        <f t="shared" ref="AH991" si="2922">AH990</f>
        <v>0</v>
      </c>
      <c r="AI991" s="411">
        <f t="shared" ref="AI991" si="2923">AI990</f>
        <v>0</v>
      </c>
      <c r="AJ991" s="411">
        <f t="shared" ref="AJ991" si="2924">AJ990</f>
        <v>0</v>
      </c>
      <c r="AK991" s="411">
        <f t="shared" ref="AK991" si="2925">AK990</f>
        <v>0</v>
      </c>
      <c r="AL991" s="411">
        <f t="shared" ref="AL991" si="2926">AL990</f>
        <v>0</v>
      </c>
      <c r="AM991" s="311"/>
    </row>
    <row r="992" spans="1:39" ht="15" hidden="1" customHeight="1" outlineLevel="1">
      <c r="A992" s="530"/>
      <c r="B992" s="314"/>
      <c r="C992" s="312"/>
      <c r="D992" s="316"/>
      <c r="E992" s="316"/>
      <c r="F992" s="316"/>
      <c r="G992" s="316"/>
      <c r="H992" s="316"/>
      <c r="I992" s="316"/>
      <c r="J992" s="316"/>
      <c r="K992" s="316"/>
      <c r="L992" s="316"/>
      <c r="M992" s="316"/>
      <c r="N992" s="291"/>
      <c r="O992" s="316"/>
      <c r="P992" s="316"/>
      <c r="Q992" s="316"/>
      <c r="R992" s="316"/>
      <c r="S992" s="316"/>
      <c r="T992" s="316"/>
      <c r="U992" s="316"/>
      <c r="V992" s="316"/>
      <c r="W992" s="316"/>
      <c r="X992" s="316"/>
      <c r="Y992" s="416"/>
      <c r="Z992" s="416"/>
      <c r="AA992" s="416"/>
      <c r="AB992" s="416"/>
      <c r="AC992" s="416"/>
      <c r="AD992" s="416"/>
      <c r="AE992" s="416"/>
      <c r="AF992" s="416"/>
      <c r="AG992" s="416"/>
      <c r="AH992" s="416"/>
      <c r="AI992" s="416"/>
      <c r="AJ992" s="416"/>
      <c r="AK992" s="416"/>
      <c r="AL992" s="416"/>
      <c r="AM992" s="313"/>
    </row>
    <row r="993" spans="1:39" ht="15" hidden="1" customHeight="1" outlineLevel="1">
      <c r="A993" s="530">
        <v>10</v>
      </c>
      <c r="B993" s="428" t="s">
        <v>103</v>
      </c>
      <c r="C993" s="291" t="s">
        <v>25</v>
      </c>
      <c r="D993" s="295"/>
      <c r="E993" s="295"/>
      <c r="F993" s="295"/>
      <c r="G993" s="295"/>
      <c r="H993" s="295"/>
      <c r="I993" s="295"/>
      <c r="J993" s="295"/>
      <c r="K993" s="295"/>
      <c r="L993" s="295"/>
      <c r="M993" s="295"/>
      <c r="N993" s="295">
        <v>3</v>
      </c>
      <c r="O993" s="295"/>
      <c r="P993" s="295"/>
      <c r="Q993" s="295"/>
      <c r="R993" s="295"/>
      <c r="S993" s="295"/>
      <c r="T993" s="295"/>
      <c r="U993" s="295"/>
      <c r="V993" s="295"/>
      <c r="W993" s="295"/>
      <c r="X993" s="295"/>
      <c r="Y993" s="415"/>
      <c r="Z993" s="415"/>
      <c r="AA993" s="415"/>
      <c r="AB993" s="415"/>
      <c r="AC993" s="415"/>
      <c r="AD993" s="415"/>
      <c r="AE993" s="415"/>
      <c r="AF993" s="415"/>
      <c r="AG993" s="415"/>
      <c r="AH993" s="415"/>
      <c r="AI993" s="415"/>
      <c r="AJ993" s="415"/>
      <c r="AK993" s="415"/>
      <c r="AL993" s="415"/>
      <c r="AM993" s="296">
        <f>SUM(Y993:AL993)</f>
        <v>0</v>
      </c>
    </row>
    <row r="994" spans="1:39" ht="15" hidden="1" customHeight="1" outlineLevel="1">
      <c r="A994" s="530"/>
      <c r="B994" s="294" t="s">
        <v>346</v>
      </c>
      <c r="C994" s="291" t="s">
        <v>163</v>
      </c>
      <c r="D994" s="295"/>
      <c r="E994" s="295"/>
      <c r="F994" s="295"/>
      <c r="G994" s="295"/>
      <c r="H994" s="295"/>
      <c r="I994" s="295"/>
      <c r="J994" s="295"/>
      <c r="K994" s="295"/>
      <c r="L994" s="295"/>
      <c r="M994" s="295"/>
      <c r="N994" s="295">
        <f>N993</f>
        <v>3</v>
      </c>
      <c r="O994" s="295"/>
      <c r="P994" s="295"/>
      <c r="Q994" s="295"/>
      <c r="R994" s="295"/>
      <c r="S994" s="295"/>
      <c r="T994" s="295"/>
      <c r="U994" s="295"/>
      <c r="V994" s="295"/>
      <c r="W994" s="295"/>
      <c r="X994" s="295"/>
      <c r="Y994" s="411">
        <f>Y993</f>
        <v>0</v>
      </c>
      <c r="Z994" s="411">
        <f t="shared" ref="Z994" si="2927">Z993</f>
        <v>0</v>
      </c>
      <c r="AA994" s="411">
        <f t="shared" ref="AA994" si="2928">AA993</f>
        <v>0</v>
      </c>
      <c r="AB994" s="411">
        <f t="shared" ref="AB994" si="2929">AB993</f>
        <v>0</v>
      </c>
      <c r="AC994" s="411">
        <f t="shared" ref="AC994" si="2930">AC993</f>
        <v>0</v>
      </c>
      <c r="AD994" s="411">
        <f t="shared" ref="AD994" si="2931">AD993</f>
        <v>0</v>
      </c>
      <c r="AE994" s="411">
        <f t="shared" ref="AE994" si="2932">AE993</f>
        <v>0</v>
      </c>
      <c r="AF994" s="411">
        <f t="shared" ref="AF994" si="2933">AF993</f>
        <v>0</v>
      </c>
      <c r="AG994" s="411">
        <f t="shared" ref="AG994" si="2934">AG993</f>
        <v>0</v>
      </c>
      <c r="AH994" s="411">
        <f t="shared" ref="AH994" si="2935">AH993</f>
        <v>0</v>
      </c>
      <c r="AI994" s="411">
        <f t="shared" ref="AI994" si="2936">AI993</f>
        <v>0</v>
      </c>
      <c r="AJ994" s="411">
        <f t="shared" ref="AJ994" si="2937">AJ993</f>
        <v>0</v>
      </c>
      <c r="AK994" s="411">
        <f t="shared" ref="AK994" si="2938">AK993</f>
        <v>0</v>
      </c>
      <c r="AL994" s="411">
        <f t="shared" ref="AL994" si="2939">AL993</f>
        <v>0</v>
      </c>
      <c r="AM994" s="311"/>
    </row>
    <row r="995" spans="1:39" ht="15" hidden="1" customHeight="1" outlineLevel="1">
      <c r="A995" s="530"/>
      <c r="B995" s="314"/>
      <c r="C995" s="312"/>
      <c r="D995" s="316"/>
      <c r="E995" s="316"/>
      <c r="F995" s="316"/>
      <c r="G995" s="316"/>
      <c r="H995" s="316"/>
      <c r="I995" s="316"/>
      <c r="J995" s="316"/>
      <c r="K995" s="316"/>
      <c r="L995" s="316"/>
      <c r="M995" s="316"/>
      <c r="N995" s="291"/>
      <c r="O995" s="316"/>
      <c r="P995" s="316"/>
      <c r="Q995" s="316"/>
      <c r="R995" s="316"/>
      <c r="S995" s="316"/>
      <c r="T995" s="316"/>
      <c r="U995" s="316"/>
      <c r="V995" s="316"/>
      <c r="W995" s="316"/>
      <c r="X995" s="316"/>
      <c r="Y995" s="416"/>
      <c r="Z995" s="417"/>
      <c r="AA995" s="416"/>
      <c r="AB995" s="416"/>
      <c r="AC995" s="416"/>
      <c r="AD995" s="416"/>
      <c r="AE995" s="416"/>
      <c r="AF995" s="416"/>
      <c r="AG995" s="416"/>
      <c r="AH995" s="416"/>
      <c r="AI995" s="416"/>
      <c r="AJ995" s="416"/>
      <c r="AK995" s="416"/>
      <c r="AL995" s="416"/>
      <c r="AM995" s="313"/>
    </row>
    <row r="996" spans="1:39" ht="15" hidden="1" customHeight="1" outlineLevel="1">
      <c r="A996" s="530"/>
      <c r="B996" s="288" t="s">
        <v>10</v>
      </c>
      <c r="C996" s="289"/>
      <c r="D996" s="289"/>
      <c r="E996" s="289"/>
      <c r="F996" s="289"/>
      <c r="G996" s="289"/>
      <c r="H996" s="289"/>
      <c r="I996" s="289"/>
      <c r="J996" s="289"/>
      <c r="K996" s="289"/>
      <c r="L996" s="289"/>
      <c r="M996" s="289"/>
      <c r="N996" s="290"/>
      <c r="O996" s="289"/>
      <c r="P996" s="289"/>
      <c r="Q996" s="289"/>
      <c r="R996" s="289"/>
      <c r="S996" s="289"/>
      <c r="T996" s="289"/>
      <c r="U996" s="289"/>
      <c r="V996" s="289"/>
      <c r="W996" s="289"/>
      <c r="X996" s="289"/>
      <c r="Y996" s="414"/>
      <c r="Z996" s="414"/>
      <c r="AA996" s="414"/>
      <c r="AB996" s="414"/>
      <c r="AC996" s="414"/>
      <c r="AD996" s="414"/>
      <c r="AE996" s="414"/>
      <c r="AF996" s="414"/>
      <c r="AG996" s="414"/>
      <c r="AH996" s="414"/>
      <c r="AI996" s="414"/>
      <c r="AJ996" s="414"/>
      <c r="AK996" s="414"/>
      <c r="AL996" s="414"/>
      <c r="AM996" s="292"/>
    </row>
    <row r="997" spans="1:39" ht="15" hidden="1" customHeight="1" outlineLevel="1">
      <c r="A997" s="530">
        <v>11</v>
      </c>
      <c r="B997" s="428" t="s">
        <v>104</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26"/>
      <c r="Z997" s="415"/>
      <c r="AA997" s="415"/>
      <c r="AB997" s="415"/>
      <c r="AC997" s="415"/>
      <c r="AD997" s="415"/>
      <c r="AE997" s="415"/>
      <c r="AF997" s="415"/>
      <c r="AG997" s="415"/>
      <c r="AH997" s="415"/>
      <c r="AI997" s="415"/>
      <c r="AJ997" s="415"/>
      <c r="AK997" s="415"/>
      <c r="AL997" s="415"/>
      <c r="AM997" s="296">
        <f>SUM(Y997:AL997)</f>
        <v>0</v>
      </c>
    </row>
    <row r="998" spans="1:39" ht="15" hidden="1" customHeight="1" outlineLevel="1">
      <c r="A998" s="530"/>
      <c r="B998" s="294" t="s">
        <v>346</v>
      </c>
      <c r="C998" s="291" t="s">
        <v>163</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2940">Z997</f>
        <v>0</v>
      </c>
      <c r="AA998" s="411">
        <f t="shared" ref="AA998" si="2941">AA997</f>
        <v>0</v>
      </c>
      <c r="AB998" s="411">
        <f t="shared" ref="AB998" si="2942">AB997</f>
        <v>0</v>
      </c>
      <c r="AC998" s="411">
        <f t="shared" ref="AC998" si="2943">AC997</f>
        <v>0</v>
      </c>
      <c r="AD998" s="411">
        <f t="shared" ref="AD998" si="2944">AD997</f>
        <v>0</v>
      </c>
      <c r="AE998" s="411">
        <f t="shared" ref="AE998" si="2945">AE997</f>
        <v>0</v>
      </c>
      <c r="AF998" s="411">
        <f t="shared" ref="AF998" si="2946">AF997</f>
        <v>0</v>
      </c>
      <c r="AG998" s="411">
        <f t="shared" ref="AG998" si="2947">AG997</f>
        <v>0</v>
      </c>
      <c r="AH998" s="411">
        <f t="shared" ref="AH998" si="2948">AH997</f>
        <v>0</v>
      </c>
      <c r="AI998" s="411">
        <f t="shared" ref="AI998" si="2949">AI997</f>
        <v>0</v>
      </c>
      <c r="AJ998" s="411">
        <f t="shared" ref="AJ998" si="2950">AJ997</f>
        <v>0</v>
      </c>
      <c r="AK998" s="411">
        <f t="shared" ref="AK998" si="2951">AK997</f>
        <v>0</v>
      </c>
      <c r="AL998" s="411">
        <f t="shared" ref="AL998" si="2952">AL997</f>
        <v>0</v>
      </c>
      <c r="AM998" s="297"/>
    </row>
    <row r="999" spans="1:39" ht="15" hidden="1" customHeight="1" outlineLevel="1">
      <c r="A999" s="530"/>
      <c r="B999" s="315"/>
      <c r="C999" s="305"/>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21"/>
      <c r="AA999" s="421"/>
      <c r="AB999" s="421"/>
      <c r="AC999" s="421"/>
      <c r="AD999" s="421"/>
      <c r="AE999" s="421"/>
      <c r="AF999" s="421"/>
      <c r="AG999" s="421"/>
      <c r="AH999" s="421"/>
      <c r="AI999" s="421"/>
      <c r="AJ999" s="421"/>
      <c r="AK999" s="421"/>
      <c r="AL999" s="421"/>
      <c r="AM999" s="306"/>
    </row>
    <row r="1000" spans="1:39" ht="28.5" hidden="1" customHeight="1" outlineLevel="1">
      <c r="A1000" s="530">
        <v>12</v>
      </c>
      <c r="B1000" s="428" t="s">
        <v>105</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10"/>
      <c r="Z1000" s="415"/>
      <c r="AA1000" s="415"/>
      <c r="AB1000" s="415"/>
      <c r="AC1000" s="415"/>
      <c r="AD1000" s="415"/>
      <c r="AE1000" s="415"/>
      <c r="AF1000" s="415"/>
      <c r="AG1000" s="415"/>
      <c r="AH1000" s="415"/>
      <c r="AI1000" s="415"/>
      <c r="AJ1000" s="415"/>
      <c r="AK1000" s="415"/>
      <c r="AL1000" s="415"/>
      <c r="AM1000" s="296">
        <f>SUM(Y1000:AL1000)</f>
        <v>0</v>
      </c>
    </row>
    <row r="1001" spans="1:39" ht="15" hidden="1" customHeight="1" outlineLevel="1">
      <c r="A1001" s="530"/>
      <c r="B1001" s="294" t="s">
        <v>346</v>
      </c>
      <c r="C1001" s="291" t="s">
        <v>163</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Y1000</f>
        <v>0</v>
      </c>
      <c r="Z1001" s="411">
        <f t="shared" ref="Z1001" si="2953">Z1000</f>
        <v>0</v>
      </c>
      <c r="AA1001" s="411">
        <f t="shared" ref="AA1001" si="2954">AA1000</f>
        <v>0</v>
      </c>
      <c r="AB1001" s="411">
        <f t="shared" ref="AB1001" si="2955">AB1000</f>
        <v>0</v>
      </c>
      <c r="AC1001" s="411">
        <f t="shared" ref="AC1001" si="2956">AC1000</f>
        <v>0</v>
      </c>
      <c r="AD1001" s="411">
        <f t="shared" ref="AD1001" si="2957">AD1000</f>
        <v>0</v>
      </c>
      <c r="AE1001" s="411">
        <f t="shared" ref="AE1001" si="2958">AE1000</f>
        <v>0</v>
      </c>
      <c r="AF1001" s="411">
        <f t="shared" ref="AF1001" si="2959">AF1000</f>
        <v>0</v>
      </c>
      <c r="AG1001" s="411">
        <f t="shared" ref="AG1001" si="2960">AG1000</f>
        <v>0</v>
      </c>
      <c r="AH1001" s="411">
        <f t="shared" ref="AH1001" si="2961">AH1000</f>
        <v>0</v>
      </c>
      <c r="AI1001" s="411">
        <f t="shared" ref="AI1001" si="2962">AI1000</f>
        <v>0</v>
      </c>
      <c r="AJ1001" s="411">
        <f t="shared" ref="AJ1001" si="2963">AJ1000</f>
        <v>0</v>
      </c>
      <c r="AK1001" s="411">
        <f t="shared" ref="AK1001" si="2964">AK1000</f>
        <v>0</v>
      </c>
      <c r="AL1001" s="411">
        <f t="shared" ref="AL1001" si="2965">AL1000</f>
        <v>0</v>
      </c>
      <c r="AM1001" s="297"/>
    </row>
    <row r="1002" spans="1:39" ht="15" hidden="1" customHeight="1" outlineLevel="1">
      <c r="A1002" s="530"/>
      <c r="B1002" s="315"/>
      <c r="C1002" s="305"/>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22"/>
      <c r="Z1002" s="422"/>
      <c r="AA1002" s="412"/>
      <c r="AB1002" s="412"/>
      <c r="AC1002" s="412"/>
      <c r="AD1002" s="412"/>
      <c r="AE1002" s="412"/>
      <c r="AF1002" s="412"/>
      <c r="AG1002" s="412"/>
      <c r="AH1002" s="412"/>
      <c r="AI1002" s="412"/>
      <c r="AJ1002" s="412"/>
      <c r="AK1002" s="412"/>
      <c r="AL1002" s="412"/>
      <c r="AM1002" s="306"/>
    </row>
    <row r="1003" spans="1:39" ht="15" hidden="1" customHeight="1" outlineLevel="1">
      <c r="A1003" s="530">
        <v>13</v>
      </c>
      <c r="B1003" s="428" t="s">
        <v>106</v>
      </c>
      <c r="C1003" s="291" t="s">
        <v>25</v>
      </c>
      <c r="D1003" s="295"/>
      <c r="E1003" s="295"/>
      <c r="F1003" s="295"/>
      <c r="G1003" s="295"/>
      <c r="H1003" s="295"/>
      <c r="I1003" s="295"/>
      <c r="J1003" s="295"/>
      <c r="K1003" s="295"/>
      <c r="L1003" s="295"/>
      <c r="M1003" s="295"/>
      <c r="N1003" s="295">
        <v>12</v>
      </c>
      <c r="O1003" s="295"/>
      <c r="P1003" s="295"/>
      <c r="Q1003" s="295"/>
      <c r="R1003" s="295"/>
      <c r="S1003" s="295"/>
      <c r="T1003" s="295"/>
      <c r="U1003" s="295"/>
      <c r="V1003" s="295"/>
      <c r="W1003" s="295"/>
      <c r="X1003" s="295"/>
      <c r="Y1003" s="410"/>
      <c r="Z1003" s="415"/>
      <c r="AA1003" s="415"/>
      <c r="AB1003" s="415"/>
      <c r="AC1003" s="415"/>
      <c r="AD1003" s="415"/>
      <c r="AE1003" s="415"/>
      <c r="AF1003" s="415"/>
      <c r="AG1003" s="415"/>
      <c r="AH1003" s="415"/>
      <c r="AI1003" s="415"/>
      <c r="AJ1003" s="415"/>
      <c r="AK1003" s="415"/>
      <c r="AL1003" s="415"/>
      <c r="AM1003" s="296">
        <f>SUM(Y1003:AL1003)</f>
        <v>0</v>
      </c>
    </row>
    <row r="1004" spans="1:39" ht="15" hidden="1" customHeight="1" outlineLevel="1">
      <c r="A1004" s="530"/>
      <c r="B1004" s="294" t="s">
        <v>346</v>
      </c>
      <c r="C1004" s="291" t="s">
        <v>163</v>
      </c>
      <c r="D1004" s="295"/>
      <c r="E1004" s="295"/>
      <c r="F1004" s="295"/>
      <c r="G1004" s="295"/>
      <c r="H1004" s="295"/>
      <c r="I1004" s="295"/>
      <c r="J1004" s="295"/>
      <c r="K1004" s="295"/>
      <c r="L1004" s="295"/>
      <c r="M1004" s="295"/>
      <c r="N1004" s="295">
        <f>N1003</f>
        <v>12</v>
      </c>
      <c r="O1004" s="295"/>
      <c r="P1004" s="295"/>
      <c r="Q1004" s="295"/>
      <c r="R1004" s="295"/>
      <c r="S1004" s="295"/>
      <c r="T1004" s="295"/>
      <c r="U1004" s="295"/>
      <c r="V1004" s="295"/>
      <c r="W1004" s="295"/>
      <c r="X1004" s="295"/>
      <c r="Y1004" s="411">
        <f>Y1003</f>
        <v>0</v>
      </c>
      <c r="Z1004" s="411">
        <f t="shared" ref="Z1004" si="2966">Z1003</f>
        <v>0</v>
      </c>
      <c r="AA1004" s="411">
        <f t="shared" ref="AA1004" si="2967">AA1003</f>
        <v>0</v>
      </c>
      <c r="AB1004" s="411">
        <f t="shared" ref="AB1004" si="2968">AB1003</f>
        <v>0</v>
      </c>
      <c r="AC1004" s="411">
        <f t="shared" ref="AC1004" si="2969">AC1003</f>
        <v>0</v>
      </c>
      <c r="AD1004" s="411">
        <f t="shared" ref="AD1004" si="2970">AD1003</f>
        <v>0</v>
      </c>
      <c r="AE1004" s="411">
        <f t="shared" ref="AE1004" si="2971">AE1003</f>
        <v>0</v>
      </c>
      <c r="AF1004" s="411">
        <f t="shared" ref="AF1004" si="2972">AF1003</f>
        <v>0</v>
      </c>
      <c r="AG1004" s="411">
        <f t="shared" ref="AG1004" si="2973">AG1003</f>
        <v>0</v>
      </c>
      <c r="AH1004" s="411">
        <f t="shared" ref="AH1004" si="2974">AH1003</f>
        <v>0</v>
      </c>
      <c r="AI1004" s="411">
        <f t="shared" ref="AI1004" si="2975">AI1003</f>
        <v>0</v>
      </c>
      <c r="AJ1004" s="411">
        <f t="shared" ref="AJ1004" si="2976">AJ1003</f>
        <v>0</v>
      </c>
      <c r="AK1004" s="411">
        <f t="shared" ref="AK1004" si="2977">AK1003</f>
        <v>0</v>
      </c>
      <c r="AL1004" s="411">
        <f t="shared" ref="AL1004" si="2978">AL1003</f>
        <v>0</v>
      </c>
      <c r="AM1004" s="306"/>
    </row>
    <row r="1005" spans="1:39" ht="15" hidden="1" customHeight="1" outlineLevel="1">
      <c r="A1005" s="530"/>
      <c r="B1005" s="315"/>
      <c r="C1005" s="305"/>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12"/>
      <c r="AA1005" s="412"/>
      <c r="AB1005" s="412"/>
      <c r="AC1005" s="412"/>
      <c r="AD1005" s="412"/>
      <c r="AE1005" s="412"/>
      <c r="AF1005" s="412"/>
      <c r="AG1005" s="412"/>
      <c r="AH1005" s="412"/>
      <c r="AI1005" s="412"/>
      <c r="AJ1005" s="412"/>
      <c r="AK1005" s="412"/>
      <c r="AL1005" s="412"/>
      <c r="AM1005" s="306"/>
    </row>
    <row r="1006" spans="1:39" ht="15" hidden="1" customHeight="1" outlineLevel="1">
      <c r="A1006" s="530"/>
      <c r="B1006" s="288" t="s">
        <v>107</v>
      </c>
      <c r="C1006" s="289"/>
      <c r="D1006" s="290"/>
      <c r="E1006" s="290"/>
      <c r="F1006" s="290"/>
      <c r="G1006" s="290"/>
      <c r="H1006" s="290"/>
      <c r="I1006" s="290"/>
      <c r="J1006" s="290"/>
      <c r="K1006" s="290"/>
      <c r="L1006" s="290"/>
      <c r="M1006" s="290"/>
      <c r="N1006" s="290"/>
      <c r="O1006" s="290"/>
      <c r="P1006" s="289"/>
      <c r="Q1006" s="289"/>
      <c r="R1006" s="289"/>
      <c r="S1006" s="289"/>
      <c r="T1006" s="289"/>
      <c r="U1006" s="289"/>
      <c r="V1006" s="289"/>
      <c r="W1006" s="289"/>
      <c r="X1006" s="289"/>
      <c r="Y1006" s="414"/>
      <c r="Z1006" s="414"/>
      <c r="AA1006" s="414"/>
      <c r="AB1006" s="414"/>
      <c r="AC1006" s="414"/>
      <c r="AD1006" s="414"/>
      <c r="AE1006" s="414"/>
      <c r="AF1006" s="414"/>
      <c r="AG1006" s="414"/>
      <c r="AH1006" s="414"/>
      <c r="AI1006" s="414"/>
      <c r="AJ1006" s="414"/>
      <c r="AK1006" s="414"/>
      <c r="AL1006" s="414"/>
      <c r="AM1006" s="292"/>
    </row>
    <row r="1007" spans="1:39" ht="15" hidden="1" customHeight="1" outlineLevel="1">
      <c r="A1007" s="530">
        <v>14</v>
      </c>
      <c r="B1007" s="315" t="s">
        <v>108</v>
      </c>
      <c r="C1007" s="291" t="s">
        <v>25</v>
      </c>
      <c r="D1007" s="295"/>
      <c r="E1007" s="295"/>
      <c r="F1007" s="295"/>
      <c r="G1007" s="295"/>
      <c r="H1007" s="295"/>
      <c r="I1007" s="295"/>
      <c r="J1007" s="295"/>
      <c r="K1007" s="295"/>
      <c r="L1007" s="295"/>
      <c r="M1007" s="295"/>
      <c r="N1007" s="295">
        <v>12</v>
      </c>
      <c r="O1007" s="295"/>
      <c r="P1007" s="295"/>
      <c r="Q1007" s="295"/>
      <c r="R1007" s="295"/>
      <c r="S1007" s="295"/>
      <c r="T1007" s="295"/>
      <c r="U1007" s="295"/>
      <c r="V1007" s="295"/>
      <c r="W1007" s="295"/>
      <c r="X1007" s="295"/>
      <c r="Y1007" s="410"/>
      <c r="Z1007" s="410"/>
      <c r="AA1007" s="410"/>
      <c r="AB1007" s="410"/>
      <c r="AC1007" s="410"/>
      <c r="AD1007" s="410"/>
      <c r="AE1007" s="410"/>
      <c r="AF1007" s="410"/>
      <c r="AG1007" s="410"/>
      <c r="AH1007" s="410"/>
      <c r="AI1007" s="410"/>
      <c r="AJ1007" s="410"/>
      <c r="AK1007" s="410"/>
      <c r="AL1007" s="410"/>
      <c r="AM1007" s="296">
        <f>SUM(Y1007:AL1007)</f>
        <v>0</v>
      </c>
    </row>
    <row r="1008" spans="1:39" ht="15" hidden="1" customHeight="1" outlineLevel="1">
      <c r="A1008" s="530"/>
      <c r="B1008" s="294" t="s">
        <v>346</v>
      </c>
      <c r="C1008" s="291" t="s">
        <v>163</v>
      </c>
      <c r="D1008" s="295"/>
      <c r="E1008" s="295"/>
      <c r="F1008" s="295"/>
      <c r="G1008" s="295"/>
      <c r="H1008" s="295"/>
      <c r="I1008" s="295"/>
      <c r="J1008" s="295"/>
      <c r="K1008" s="295"/>
      <c r="L1008" s="295"/>
      <c r="M1008" s="295"/>
      <c r="N1008" s="295">
        <f>N1007</f>
        <v>12</v>
      </c>
      <c r="O1008" s="295"/>
      <c r="P1008" s="295"/>
      <c r="Q1008" s="295"/>
      <c r="R1008" s="295"/>
      <c r="S1008" s="295"/>
      <c r="T1008" s="295"/>
      <c r="U1008" s="295"/>
      <c r="V1008" s="295"/>
      <c r="W1008" s="295"/>
      <c r="X1008" s="295"/>
      <c r="Y1008" s="411">
        <f>Y1007</f>
        <v>0</v>
      </c>
      <c r="Z1008" s="411">
        <f t="shared" ref="Z1008" si="2979">Z1007</f>
        <v>0</v>
      </c>
      <c r="AA1008" s="411">
        <f t="shared" ref="AA1008" si="2980">AA1007</f>
        <v>0</v>
      </c>
      <c r="AB1008" s="411">
        <f t="shared" ref="AB1008" si="2981">AB1007</f>
        <v>0</v>
      </c>
      <c r="AC1008" s="411">
        <f t="shared" ref="AC1008" si="2982">AC1007</f>
        <v>0</v>
      </c>
      <c r="AD1008" s="411">
        <f t="shared" ref="AD1008" si="2983">AD1007</f>
        <v>0</v>
      </c>
      <c r="AE1008" s="411">
        <f t="shared" ref="AE1008" si="2984">AE1007</f>
        <v>0</v>
      </c>
      <c r="AF1008" s="411">
        <f t="shared" ref="AF1008" si="2985">AF1007</f>
        <v>0</v>
      </c>
      <c r="AG1008" s="411">
        <f t="shared" ref="AG1008" si="2986">AG1007</f>
        <v>0</v>
      </c>
      <c r="AH1008" s="411">
        <f t="shared" ref="AH1008" si="2987">AH1007</f>
        <v>0</v>
      </c>
      <c r="AI1008" s="411">
        <f t="shared" ref="AI1008" si="2988">AI1007</f>
        <v>0</v>
      </c>
      <c r="AJ1008" s="411">
        <f t="shared" ref="AJ1008" si="2989">AJ1007</f>
        <v>0</v>
      </c>
      <c r="AK1008" s="411">
        <f t="shared" ref="AK1008" si="2990">AK1007</f>
        <v>0</v>
      </c>
      <c r="AL1008" s="411">
        <f t="shared" ref="AL1008" si="2991">AL1007</f>
        <v>0</v>
      </c>
      <c r="AM1008" s="297"/>
    </row>
    <row r="1009" spans="1:40" ht="15" hidden="1" customHeight="1" outlineLevel="1">
      <c r="A1009" s="530"/>
      <c r="B1009" s="315"/>
      <c r="C1009" s="305"/>
      <c r="D1009" s="291"/>
      <c r="E1009" s="291"/>
      <c r="F1009" s="291"/>
      <c r="G1009" s="291"/>
      <c r="H1009" s="291"/>
      <c r="I1009" s="291"/>
      <c r="J1009" s="291"/>
      <c r="K1009" s="291"/>
      <c r="L1009" s="291"/>
      <c r="M1009" s="291"/>
      <c r="N1009" s="468"/>
      <c r="O1009" s="291"/>
      <c r="P1009" s="291"/>
      <c r="Q1009" s="291"/>
      <c r="R1009" s="291"/>
      <c r="S1009" s="291"/>
      <c r="T1009" s="291"/>
      <c r="U1009" s="291"/>
      <c r="V1009" s="291"/>
      <c r="W1009" s="291"/>
      <c r="X1009" s="291"/>
      <c r="Y1009" s="412"/>
      <c r="Z1009" s="412"/>
      <c r="AA1009" s="412"/>
      <c r="AB1009" s="412"/>
      <c r="AC1009" s="412"/>
      <c r="AD1009" s="412"/>
      <c r="AE1009" s="412"/>
      <c r="AF1009" s="412"/>
      <c r="AG1009" s="412"/>
      <c r="AH1009" s="412"/>
      <c r="AI1009" s="412"/>
      <c r="AJ1009" s="412"/>
      <c r="AK1009" s="412"/>
      <c r="AL1009" s="412"/>
      <c r="AM1009" s="301"/>
      <c r="AN1009" s="628"/>
    </row>
    <row r="1010" spans="1:40" s="309" customFormat="1" ht="15.75" hidden="1" outlineLevel="1">
      <c r="A1010" s="530"/>
      <c r="B1010" s="288" t="s">
        <v>490</v>
      </c>
      <c r="C1010" s="291"/>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2"/>
      <c r="Z1010" s="412"/>
      <c r="AA1010" s="412"/>
      <c r="AB1010" s="412"/>
      <c r="AC1010" s="412"/>
      <c r="AD1010" s="412"/>
      <c r="AE1010" s="416"/>
      <c r="AF1010" s="416"/>
      <c r="AG1010" s="416"/>
      <c r="AH1010" s="416"/>
      <c r="AI1010" s="416"/>
      <c r="AJ1010" s="416"/>
      <c r="AK1010" s="416"/>
      <c r="AL1010" s="416"/>
      <c r="AM1010" s="515"/>
      <c r="AN1010" s="629"/>
    </row>
    <row r="1011" spans="1:40" hidden="1" outlineLevel="1">
      <c r="A1011" s="530">
        <v>15</v>
      </c>
      <c r="B1011" s="294" t="s">
        <v>495</v>
      </c>
      <c r="C1011" s="291" t="s">
        <v>25</v>
      </c>
      <c r="D1011" s="295"/>
      <c r="E1011" s="295"/>
      <c r="F1011" s="295"/>
      <c r="G1011" s="295"/>
      <c r="H1011" s="295"/>
      <c r="I1011" s="295"/>
      <c r="J1011" s="295"/>
      <c r="K1011" s="295"/>
      <c r="L1011" s="295"/>
      <c r="M1011" s="295"/>
      <c r="N1011" s="295">
        <v>0</v>
      </c>
      <c r="O1011" s="295"/>
      <c r="P1011" s="295"/>
      <c r="Q1011" s="295"/>
      <c r="R1011" s="295"/>
      <c r="S1011" s="295"/>
      <c r="T1011" s="295"/>
      <c r="U1011" s="295"/>
      <c r="V1011" s="295"/>
      <c r="W1011" s="295"/>
      <c r="X1011" s="295"/>
      <c r="Y1011" s="410"/>
      <c r="Z1011" s="410"/>
      <c r="AA1011" s="410"/>
      <c r="AB1011" s="410"/>
      <c r="AC1011" s="410"/>
      <c r="AD1011" s="410"/>
      <c r="AE1011" s="410"/>
      <c r="AF1011" s="410"/>
      <c r="AG1011" s="410"/>
      <c r="AH1011" s="410"/>
      <c r="AI1011" s="410"/>
      <c r="AJ1011" s="410"/>
      <c r="AK1011" s="410"/>
      <c r="AL1011" s="410"/>
      <c r="AM1011" s="630">
        <f>SUM(Y1011:AL1011)</f>
        <v>0</v>
      </c>
      <c r="AN1011" s="628"/>
    </row>
    <row r="1012" spans="1:40" hidden="1" outlineLevel="1">
      <c r="A1012" s="530"/>
      <c r="B1012" s="294" t="s">
        <v>342</v>
      </c>
      <c r="C1012" s="291" t="s">
        <v>163</v>
      </c>
      <c r="D1012" s="295"/>
      <c r="E1012" s="295"/>
      <c r="F1012" s="295"/>
      <c r="G1012" s="295"/>
      <c r="H1012" s="295"/>
      <c r="I1012" s="295"/>
      <c r="J1012" s="295"/>
      <c r="K1012" s="295"/>
      <c r="L1012" s="295"/>
      <c r="M1012" s="295"/>
      <c r="N1012" s="295">
        <f>N1011</f>
        <v>0</v>
      </c>
      <c r="O1012" s="295"/>
      <c r="P1012" s="295"/>
      <c r="Q1012" s="295"/>
      <c r="R1012" s="295"/>
      <c r="S1012" s="295"/>
      <c r="T1012" s="295"/>
      <c r="U1012" s="295"/>
      <c r="V1012" s="295"/>
      <c r="W1012" s="295"/>
      <c r="X1012" s="295"/>
      <c r="Y1012" s="411">
        <f>Y1011</f>
        <v>0</v>
      </c>
      <c r="Z1012" s="411">
        <f>Z1011</f>
        <v>0</v>
      </c>
      <c r="AA1012" s="411">
        <f t="shared" ref="AA1012:AL1012" si="2992">AA1011</f>
        <v>0</v>
      </c>
      <c r="AB1012" s="411">
        <f t="shared" si="2992"/>
        <v>0</v>
      </c>
      <c r="AC1012" s="411">
        <f t="shared" si="2992"/>
        <v>0</v>
      </c>
      <c r="AD1012" s="411">
        <f>AD1011</f>
        <v>0</v>
      </c>
      <c r="AE1012" s="411">
        <f t="shared" si="2992"/>
        <v>0</v>
      </c>
      <c r="AF1012" s="411">
        <f t="shared" si="2992"/>
        <v>0</v>
      </c>
      <c r="AG1012" s="411">
        <f t="shared" si="2992"/>
        <v>0</v>
      </c>
      <c r="AH1012" s="411">
        <f t="shared" si="2992"/>
        <v>0</v>
      </c>
      <c r="AI1012" s="411">
        <f t="shared" si="2992"/>
        <v>0</v>
      </c>
      <c r="AJ1012" s="411">
        <f t="shared" si="2992"/>
        <v>0</v>
      </c>
      <c r="AK1012" s="411">
        <f t="shared" si="2992"/>
        <v>0</v>
      </c>
      <c r="AL1012" s="411">
        <f t="shared" si="2992"/>
        <v>0</v>
      </c>
      <c r="AM1012" s="297"/>
    </row>
    <row r="1013" spans="1:40" hidden="1" outlineLevel="1">
      <c r="A1013" s="530"/>
      <c r="B1013" s="315"/>
      <c r="C1013" s="305"/>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12"/>
      <c r="Z1013" s="412"/>
      <c r="AA1013" s="412"/>
      <c r="AB1013" s="412"/>
      <c r="AC1013" s="412"/>
      <c r="AD1013" s="412"/>
      <c r="AE1013" s="412"/>
      <c r="AF1013" s="412"/>
      <c r="AG1013" s="412"/>
      <c r="AH1013" s="412"/>
      <c r="AI1013" s="412"/>
      <c r="AJ1013" s="412"/>
      <c r="AK1013" s="412"/>
      <c r="AL1013" s="412"/>
      <c r="AM1013" s="306"/>
    </row>
    <row r="1014" spans="1:40" s="283" customFormat="1" hidden="1" outlineLevel="1">
      <c r="A1014" s="530">
        <v>16</v>
      </c>
      <c r="B1014" s="324" t="s">
        <v>491</v>
      </c>
      <c r="C1014" s="291" t="s">
        <v>25</v>
      </c>
      <c r="D1014" s="295"/>
      <c r="E1014" s="295"/>
      <c r="F1014" s="295"/>
      <c r="G1014" s="295"/>
      <c r="H1014" s="295"/>
      <c r="I1014" s="295"/>
      <c r="J1014" s="295"/>
      <c r="K1014" s="295"/>
      <c r="L1014" s="295"/>
      <c r="M1014" s="295"/>
      <c r="N1014" s="295">
        <v>0</v>
      </c>
      <c r="O1014" s="295"/>
      <c r="P1014" s="295"/>
      <c r="Q1014" s="295"/>
      <c r="R1014" s="295"/>
      <c r="S1014" s="295"/>
      <c r="T1014" s="295"/>
      <c r="U1014" s="295"/>
      <c r="V1014" s="295"/>
      <c r="W1014" s="295"/>
      <c r="X1014" s="295"/>
      <c r="Y1014" s="410"/>
      <c r="Z1014" s="410"/>
      <c r="AA1014" s="410"/>
      <c r="AB1014" s="410"/>
      <c r="AC1014" s="410"/>
      <c r="AD1014" s="410"/>
      <c r="AE1014" s="410"/>
      <c r="AF1014" s="410"/>
      <c r="AG1014" s="410"/>
      <c r="AH1014" s="410"/>
      <c r="AI1014" s="410"/>
      <c r="AJ1014" s="410"/>
      <c r="AK1014" s="410"/>
      <c r="AL1014" s="410"/>
      <c r="AM1014" s="296">
        <f>SUM(Y1014:AL1014)</f>
        <v>0</v>
      </c>
    </row>
    <row r="1015" spans="1:40" s="283" customFormat="1" hidden="1" outlineLevel="1">
      <c r="A1015" s="530"/>
      <c r="B1015" s="294" t="s">
        <v>342</v>
      </c>
      <c r="C1015" s="291" t="s">
        <v>163</v>
      </c>
      <c r="D1015" s="295"/>
      <c r="E1015" s="295"/>
      <c r="F1015" s="295"/>
      <c r="G1015" s="295"/>
      <c r="H1015" s="295"/>
      <c r="I1015" s="295"/>
      <c r="J1015" s="295"/>
      <c r="K1015" s="295"/>
      <c r="L1015" s="295"/>
      <c r="M1015" s="295"/>
      <c r="N1015" s="295">
        <f>N1014</f>
        <v>0</v>
      </c>
      <c r="O1015" s="295"/>
      <c r="P1015" s="295"/>
      <c r="Q1015" s="295"/>
      <c r="R1015" s="295"/>
      <c r="S1015" s="295"/>
      <c r="T1015" s="295"/>
      <c r="U1015" s="295"/>
      <c r="V1015" s="295"/>
      <c r="W1015" s="295"/>
      <c r="X1015" s="295"/>
      <c r="Y1015" s="411">
        <f>Y1014</f>
        <v>0</v>
      </c>
      <c r="Z1015" s="411">
        <f t="shared" ref="Z1015:AK1015" si="2993">Z1014</f>
        <v>0</v>
      </c>
      <c r="AA1015" s="411">
        <f t="shared" si="2993"/>
        <v>0</v>
      </c>
      <c r="AB1015" s="411">
        <f t="shared" si="2993"/>
        <v>0</v>
      </c>
      <c r="AC1015" s="411">
        <f t="shared" si="2993"/>
        <v>0</v>
      </c>
      <c r="AD1015" s="411">
        <f t="shared" si="2993"/>
        <v>0</v>
      </c>
      <c r="AE1015" s="411">
        <f t="shared" si="2993"/>
        <v>0</v>
      </c>
      <c r="AF1015" s="411">
        <f t="shared" si="2993"/>
        <v>0</v>
      </c>
      <c r="AG1015" s="411">
        <f t="shared" si="2993"/>
        <v>0</v>
      </c>
      <c r="AH1015" s="411">
        <f t="shared" si="2993"/>
        <v>0</v>
      </c>
      <c r="AI1015" s="411">
        <f t="shared" si="2993"/>
        <v>0</v>
      </c>
      <c r="AJ1015" s="411">
        <f t="shared" si="2993"/>
        <v>0</v>
      </c>
      <c r="AK1015" s="411">
        <f t="shared" si="2993"/>
        <v>0</v>
      </c>
      <c r="AL1015" s="411">
        <f>AL1014</f>
        <v>0</v>
      </c>
      <c r="AM1015" s="297"/>
    </row>
    <row r="1016" spans="1:40" s="283" customFormat="1" hidden="1" outlineLevel="1">
      <c r="A1016" s="530"/>
      <c r="B1016" s="324"/>
      <c r="C1016" s="291"/>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12"/>
      <c r="Z1016" s="412"/>
      <c r="AA1016" s="412"/>
      <c r="AB1016" s="412"/>
      <c r="AC1016" s="412"/>
      <c r="AD1016" s="412"/>
      <c r="AE1016" s="416"/>
      <c r="AF1016" s="416"/>
      <c r="AG1016" s="416"/>
      <c r="AH1016" s="416"/>
      <c r="AI1016" s="416"/>
      <c r="AJ1016" s="416"/>
      <c r="AK1016" s="416"/>
      <c r="AL1016" s="416"/>
      <c r="AM1016" s="313"/>
    </row>
    <row r="1017" spans="1:40" ht="15.75" hidden="1" outlineLevel="1">
      <c r="A1017" s="530"/>
      <c r="B1017" s="517" t="s">
        <v>496</v>
      </c>
      <c r="C1017" s="320"/>
      <c r="D1017" s="290"/>
      <c r="E1017" s="289"/>
      <c r="F1017" s="289"/>
      <c r="G1017" s="289"/>
      <c r="H1017" s="289"/>
      <c r="I1017" s="289"/>
      <c r="J1017" s="289"/>
      <c r="K1017" s="289"/>
      <c r="L1017" s="289"/>
      <c r="M1017" s="289"/>
      <c r="N1017" s="290"/>
      <c r="O1017" s="289"/>
      <c r="P1017" s="289"/>
      <c r="Q1017" s="289"/>
      <c r="R1017" s="289"/>
      <c r="S1017" s="289"/>
      <c r="T1017" s="289"/>
      <c r="U1017" s="289"/>
      <c r="V1017" s="289"/>
      <c r="W1017" s="289"/>
      <c r="X1017" s="289"/>
      <c r="Y1017" s="414"/>
      <c r="Z1017" s="414"/>
      <c r="AA1017" s="414"/>
      <c r="AB1017" s="414"/>
      <c r="AC1017" s="414"/>
      <c r="AD1017" s="414"/>
      <c r="AE1017" s="414"/>
      <c r="AF1017" s="414"/>
      <c r="AG1017" s="414"/>
      <c r="AH1017" s="414"/>
      <c r="AI1017" s="414"/>
      <c r="AJ1017" s="414"/>
      <c r="AK1017" s="414"/>
      <c r="AL1017" s="414"/>
      <c r="AM1017" s="292"/>
    </row>
    <row r="1018" spans="1:40" hidden="1" outlineLevel="1">
      <c r="A1018" s="530">
        <v>17</v>
      </c>
      <c r="B1018" s="428" t="s">
        <v>112</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26"/>
      <c r="Z1018" s="410"/>
      <c r="AA1018" s="410"/>
      <c r="AB1018" s="410"/>
      <c r="AC1018" s="410"/>
      <c r="AD1018" s="410"/>
      <c r="AE1018" s="410"/>
      <c r="AF1018" s="415"/>
      <c r="AG1018" s="415"/>
      <c r="AH1018" s="415"/>
      <c r="AI1018" s="415"/>
      <c r="AJ1018" s="415"/>
      <c r="AK1018" s="415"/>
      <c r="AL1018" s="415"/>
      <c r="AM1018" s="296">
        <f>SUM(Y1018:AL1018)</f>
        <v>0</v>
      </c>
    </row>
    <row r="1019" spans="1:40" hidden="1" outlineLevel="1">
      <c r="A1019" s="530"/>
      <c r="B1019" s="294" t="s">
        <v>342</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1">
        <f>Y1018</f>
        <v>0</v>
      </c>
      <c r="Z1019" s="411">
        <f t="shared" ref="Z1019:AL1019" si="2994">Z1018</f>
        <v>0</v>
      </c>
      <c r="AA1019" s="411">
        <f t="shared" si="2994"/>
        <v>0</v>
      </c>
      <c r="AB1019" s="411">
        <f t="shared" si="2994"/>
        <v>0</v>
      </c>
      <c r="AC1019" s="411">
        <f t="shared" si="2994"/>
        <v>0</v>
      </c>
      <c r="AD1019" s="411">
        <f t="shared" si="2994"/>
        <v>0</v>
      </c>
      <c r="AE1019" s="411">
        <f t="shared" si="2994"/>
        <v>0</v>
      </c>
      <c r="AF1019" s="411">
        <f t="shared" si="2994"/>
        <v>0</v>
      </c>
      <c r="AG1019" s="411">
        <f t="shared" si="2994"/>
        <v>0</v>
      </c>
      <c r="AH1019" s="411">
        <f t="shared" si="2994"/>
        <v>0</v>
      </c>
      <c r="AI1019" s="411">
        <f t="shared" si="2994"/>
        <v>0</v>
      </c>
      <c r="AJ1019" s="411">
        <f t="shared" si="2994"/>
        <v>0</v>
      </c>
      <c r="AK1019" s="411">
        <f t="shared" si="2994"/>
        <v>0</v>
      </c>
      <c r="AL1019" s="411">
        <f t="shared" si="2994"/>
        <v>0</v>
      </c>
      <c r="AM1019" s="306"/>
    </row>
    <row r="1020" spans="1:40" hidden="1" outlineLevel="1">
      <c r="A1020" s="530"/>
      <c r="B1020" s="294"/>
      <c r="C1020" s="291"/>
      <c r="D1020" s="291"/>
      <c r="E1020" s="291"/>
      <c r="F1020" s="291"/>
      <c r="G1020" s="291"/>
      <c r="H1020" s="291"/>
      <c r="I1020" s="291"/>
      <c r="J1020" s="291"/>
      <c r="K1020" s="291"/>
      <c r="L1020" s="291"/>
      <c r="M1020" s="291"/>
      <c r="N1020" s="291"/>
      <c r="O1020" s="291"/>
      <c r="P1020" s="291"/>
      <c r="Q1020" s="291"/>
      <c r="R1020" s="291"/>
      <c r="S1020" s="291"/>
      <c r="T1020" s="291"/>
      <c r="U1020" s="291"/>
      <c r="V1020" s="291"/>
      <c r="W1020" s="291"/>
      <c r="X1020" s="291"/>
      <c r="Y1020" s="422"/>
      <c r="Z1020" s="425"/>
      <c r="AA1020" s="425"/>
      <c r="AB1020" s="425"/>
      <c r="AC1020" s="425"/>
      <c r="AD1020" s="425"/>
      <c r="AE1020" s="425"/>
      <c r="AF1020" s="425"/>
      <c r="AG1020" s="425"/>
      <c r="AH1020" s="425"/>
      <c r="AI1020" s="425"/>
      <c r="AJ1020" s="425"/>
      <c r="AK1020" s="425"/>
      <c r="AL1020" s="425"/>
      <c r="AM1020" s="306"/>
    </row>
    <row r="1021" spans="1:40" hidden="1" outlineLevel="1">
      <c r="A1021" s="530">
        <v>18</v>
      </c>
      <c r="B1021" s="428" t="s">
        <v>109</v>
      </c>
      <c r="C1021" s="291" t="s">
        <v>25</v>
      </c>
      <c r="D1021" s="295"/>
      <c r="E1021" s="295"/>
      <c r="F1021" s="295"/>
      <c r="G1021" s="295"/>
      <c r="H1021" s="295"/>
      <c r="I1021" s="295"/>
      <c r="J1021" s="295"/>
      <c r="K1021" s="295"/>
      <c r="L1021" s="295"/>
      <c r="M1021" s="295"/>
      <c r="N1021" s="295">
        <v>12</v>
      </c>
      <c r="O1021" s="295"/>
      <c r="P1021" s="295"/>
      <c r="Q1021" s="295"/>
      <c r="R1021" s="295"/>
      <c r="S1021" s="295"/>
      <c r="T1021" s="295"/>
      <c r="U1021" s="295"/>
      <c r="V1021" s="295"/>
      <c r="W1021" s="295"/>
      <c r="X1021" s="295"/>
      <c r="Y1021" s="426"/>
      <c r="Z1021" s="410"/>
      <c r="AA1021" s="410"/>
      <c r="AB1021" s="410"/>
      <c r="AC1021" s="410"/>
      <c r="AD1021" s="410"/>
      <c r="AE1021" s="410"/>
      <c r="AF1021" s="415"/>
      <c r="AG1021" s="415"/>
      <c r="AH1021" s="415"/>
      <c r="AI1021" s="415"/>
      <c r="AJ1021" s="415"/>
      <c r="AK1021" s="415"/>
      <c r="AL1021" s="415"/>
      <c r="AM1021" s="296">
        <f>SUM(Y1021:AL1021)</f>
        <v>0</v>
      </c>
    </row>
    <row r="1022" spans="1:40" hidden="1" outlineLevel="1">
      <c r="A1022" s="530"/>
      <c r="B1022" s="294" t="s">
        <v>342</v>
      </c>
      <c r="C1022" s="291" t="s">
        <v>163</v>
      </c>
      <c r="D1022" s="295"/>
      <c r="E1022" s="295"/>
      <c r="F1022" s="295"/>
      <c r="G1022" s="295"/>
      <c r="H1022" s="295"/>
      <c r="I1022" s="295"/>
      <c r="J1022" s="295"/>
      <c r="K1022" s="295"/>
      <c r="L1022" s="295"/>
      <c r="M1022" s="295"/>
      <c r="N1022" s="295">
        <f>N1021</f>
        <v>12</v>
      </c>
      <c r="O1022" s="295"/>
      <c r="P1022" s="295"/>
      <c r="Q1022" s="295"/>
      <c r="R1022" s="295"/>
      <c r="S1022" s="295"/>
      <c r="T1022" s="295"/>
      <c r="U1022" s="295"/>
      <c r="V1022" s="295"/>
      <c r="W1022" s="295"/>
      <c r="X1022" s="295"/>
      <c r="Y1022" s="411">
        <f>Y1021</f>
        <v>0</v>
      </c>
      <c r="Z1022" s="411">
        <f t="shared" ref="Z1022:AL1022" si="2995">Z1021</f>
        <v>0</v>
      </c>
      <c r="AA1022" s="411">
        <f t="shared" si="2995"/>
        <v>0</v>
      </c>
      <c r="AB1022" s="411">
        <f t="shared" si="2995"/>
        <v>0</v>
      </c>
      <c r="AC1022" s="411">
        <f t="shared" si="2995"/>
        <v>0</v>
      </c>
      <c r="AD1022" s="411">
        <f t="shared" si="2995"/>
        <v>0</v>
      </c>
      <c r="AE1022" s="411">
        <f t="shared" si="2995"/>
        <v>0</v>
      </c>
      <c r="AF1022" s="411">
        <f t="shared" si="2995"/>
        <v>0</v>
      </c>
      <c r="AG1022" s="411">
        <f t="shared" si="2995"/>
        <v>0</v>
      </c>
      <c r="AH1022" s="411">
        <f t="shared" si="2995"/>
        <v>0</v>
      </c>
      <c r="AI1022" s="411">
        <f t="shared" si="2995"/>
        <v>0</v>
      </c>
      <c r="AJ1022" s="411">
        <f t="shared" si="2995"/>
        <v>0</v>
      </c>
      <c r="AK1022" s="411">
        <f t="shared" si="2995"/>
        <v>0</v>
      </c>
      <c r="AL1022" s="411">
        <f t="shared" si="2995"/>
        <v>0</v>
      </c>
      <c r="AM1022" s="306"/>
    </row>
    <row r="1023" spans="1:40" hidden="1" outlineLevel="1">
      <c r="A1023" s="530"/>
      <c r="B1023" s="322"/>
      <c r="C1023" s="291"/>
      <c r="D1023" s="291"/>
      <c r="E1023" s="291"/>
      <c r="F1023" s="291"/>
      <c r="G1023" s="291"/>
      <c r="H1023" s="291"/>
      <c r="I1023" s="291"/>
      <c r="J1023" s="291"/>
      <c r="K1023" s="291"/>
      <c r="L1023" s="291"/>
      <c r="M1023" s="291"/>
      <c r="N1023" s="291"/>
      <c r="O1023" s="291"/>
      <c r="P1023" s="291"/>
      <c r="Q1023" s="291"/>
      <c r="R1023" s="291"/>
      <c r="S1023" s="291"/>
      <c r="T1023" s="291"/>
      <c r="U1023" s="291"/>
      <c r="V1023" s="291"/>
      <c r="W1023" s="291"/>
      <c r="X1023" s="291"/>
      <c r="Y1023" s="423"/>
      <c r="Z1023" s="424"/>
      <c r="AA1023" s="424"/>
      <c r="AB1023" s="424"/>
      <c r="AC1023" s="424"/>
      <c r="AD1023" s="424"/>
      <c r="AE1023" s="424"/>
      <c r="AF1023" s="424"/>
      <c r="AG1023" s="424"/>
      <c r="AH1023" s="424"/>
      <c r="AI1023" s="424"/>
      <c r="AJ1023" s="424"/>
      <c r="AK1023" s="424"/>
      <c r="AL1023" s="424"/>
      <c r="AM1023" s="297"/>
    </row>
    <row r="1024" spans="1:40" hidden="1" outlineLevel="1">
      <c r="A1024" s="530">
        <v>19</v>
      </c>
      <c r="B1024" s="428" t="s">
        <v>111</v>
      </c>
      <c r="C1024" s="291" t="s">
        <v>25</v>
      </c>
      <c r="D1024" s="295"/>
      <c r="E1024" s="295"/>
      <c r="F1024" s="295"/>
      <c r="G1024" s="295"/>
      <c r="H1024" s="295"/>
      <c r="I1024" s="295"/>
      <c r="J1024" s="295"/>
      <c r="K1024" s="295"/>
      <c r="L1024" s="295"/>
      <c r="M1024" s="295"/>
      <c r="N1024" s="295">
        <v>12</v>
      </c>
      <c r="O1024" s="295"/>
      <c r="P1024" s="295"/>
      <c r="Q1024" s="295"/>
      <c r="R1024" s="295"/>
      <c r="S1024" s="295"/>
      <c r="T1024" s="295"/>
      <c r="U1024" s="295"/>
      <c r="V1024" s="295"/>
      <c r="W1024" s="295"/>
      <c r="X1024" s="295"/>
      <c r="Y1024" s="426"/>
      <c r="Z1024" s="410"/>
      <c r="AA1024" s="410"/>
      <c r="AB1024" s="410"/>
      <c r="AC1024" s="410"/>
      <c r="AD1024" s="410"/>
      <c r="AE1024" s="410"/>
      <c r="AF1024" s="415"/>
      <c r="AG1024" s="415"/>
      <c r="AH1024" s="415"/>
      <c r="AI1024" s="415"/>
      <c r="AJ1024" s="415"/>
      <c r="AK1024" s="415"/>
      <c r="AL1024" s="415"/>
      <c r="AM1024" s="296">
        <f>SUM(Y1024:AL1024)</f>
        <v>0</v>
      </c>
    </row>
    <row r="1025" spans="1:39" hidden="1" outlineLevel="1">
      <c r="A1025" s="530"/>
      <c r="B1025" s="294" t="s">
        <v>342</v>
      </c>
      <c r="C1025" s="291" t="s">
        <v>163</v>
      </c>
      <c r="D1025" s="295"/>
      <c r="E1025" s="295"/>
      <c r="F1025" s="295"/>
      <c r="G1025" s="295"/>
      <c r="H1025" s="295"/>
      <c r="I1025" s="295"/>
      <c r="J1025" s="295"/>
      <c r="K1025" s="295"/>
      <c r="L1025" s="295"/>
      <c r="M1025" s="295"/>
      <c r="N1025" s="295">
        <f>N1024</f>
        <v>12</v>
      </c>
      <c r="O1025" s="295"/>
      <c r="P1025" s="295"/>
      <c r="Q1025" s="295"/>
      <c r="R1025" s="295"/>
      <c r="S1025" s="295"/>
      <c r="T1025" s="295"/>
      <c r="U1025" s="295"/>
      <c r="V1025" s="295"/>
      <c r="W1025" s="295"/>
      <c r="X1025" s="295"/>
      <c r="Y1025" s="411">
        <f>Y1024</f>
        <v>0</v>
      </c>
      <c r="Z1025" s="411">
        <f t="shared" ref="Z1025:AL1025" si="2996">Z1024</f>
        <v>0</v>
      </c>
      <c r="AA1025" s="411">
        <f t="shared" si="2996"/>
        <v>0</v>
      </c>
      <c r="AB1025" s="411">
        <f t="shared" si="2996"/>
        <v>0</v>
      </c>
      <c r="AC1025" s="411">
        <f t="shared" si="2996"/>
        <v>0</v>
      </c>
      <c r="AD1025" s="411">
        <f t="shared" si="2996"/>
        <v>0</v>
      </c>
      <c r="AE1025" s="411">
        <f t="shared" si="2996"/>
        <v>0</v>
      </c>
      <c r="AF1025" s="411">
        <f t="shared" si="2996"/>
        <v>0</v>
      </c>
      <c r="AG1025" s="411">
        <f t="shared" si="2996"/>
        <v>0</v>
      </c>
      <c r="AH1025" s="411">
        <f t="shared" si="2996"/>
        <v>0</v>
      </c>
      <c r="AI1025" s="411">
        <f t="shared" si="2996"/>
        <v>0</v>
      </c>
      <c r="AJ1025" s="411">
        <f t="shared" si="2996"/>
        <v>0</v>
      </c>
      <c r="AK1025" s="411">
        <f t="shared" si="2996"/>
        <v>0</v>
      </c>
      <c r="AL1025" s="411">
        <f t="shared" si="2996"/>
        <v>0</v>
      </c>
      <c r="AM1025" s="297"/>
    </row>
    <row r="1026" spans="1:39" hidden="1" outlineLevel="1">
      <c r="A1026" s="530"/>
      <c r="B1026" s="322"/>
      <c r="C1026" s="291"/>
      <c r="D1026" s="291"/>
      <c r="E1026" s="291"/>
      <c r="F1026" s="291"/>
      <c r="G1026" s="291"/>
      <c r="H1026" s="291"/>
      <c r="I1026" s="291"/>
      <c r="J1026" s="291"/>
      <c r="K1026" s="291"/>
      <c r="L1026" s="291"/>
      <c r="M1026" s="291"/>
      <c r="N1026" s="291"/>
      <c r="O1026" s="291"/>
      <c r="P1026" s="291"/>
      <c r="Q1026" s="291"/>
      <c r="R1026" s="291"/>
      <c r="S1026" s="291"/>
      <c r="T1026" s="291"/>
      <c r="U1026" s="291"/>
      <c r="V1026" s="291"/>
      <c r="W1026" s="291"/>
      <c r="X1026" s="291"/>
      <c r="Y1026" s="412"/>
      <c r="Z1026" s="412"/>
      <c r="AA1026" s="412"/>
      <c r="AB1026" s="412"/>
      <c r="AC1026" s="412"/>
      <c r="AD1026" s="412"/>
      <c r="AE1026" s="412"/>
      <c r="AF1026" s="412"/>
      <c r="AG1026" s="412"/>
      <c r="AH1026" s="412"/>
      <c r="AI1026" s="412"/>
      <c r="AJ1026" s="412"/>
      <c r="AK1026" s="412"/>
      <c r="AL1026" s="412"/>
      <c r="AM1026" s="306"/>
    </row>
    <row r="1027" spans="1:39" hidden="1" outlineLevel="1">
      <c r="A1027" s="530">
        <v>20</v>
      </c>
      <c r="B1027" s="428" t="s">
        <v>110</v>
      </c>
      <c r="C1027" s="291" t="s">
        <v>25</v>
      </c>
      <c r="D1027" s="295"/>
      <c r="E1027" s="295"/>
      <c r="F1027" s="295"/>
      <c r="G1027" s="295"/>
      <c r="H1027" s="295"/>
      <c r="I1027" s="295"/>
      <c r="J1027" s="295"/>
      <c r="K1027" s="295"/>
      <c r="L1027" s="295"/>
      <c r="M1027" s="295"/>
      <c r="N1027" s="295">
        <v>12</v>
      </c>
      <c r="O1027" s="295"/>
      <c r="P1027" s="295"/>
      <c r="Q1027" s="295"/>
      <c r="R1027" s="295"/>
      <c r="S1027" s="295"/>
      <c r="T1027" s="295"/>
      <c r="U1027" s="295"/>
      <c r="V1027" s="295"/>
      <c r="W1027" s="295"/>
      <c r="X1027" s="295"/>
      <c r="Y1027" s="426"/>
      <c r="Z1027" s="410"/>
      <c r="AA1027" s="410"/>
      <c r="AB1027" s="410"/>
      <c r="AC1027" s="410"/>
      <c r="AD1027" s="410"/>
      <c r="AE1027" s="410"/>
      <c r="AF1027" s="415"/>
      <c r="AG1027" s="415"/>
      <c r="AH1027" s="415"/>
      <c r="AI1027" s="415"/>
      <c r="AJ1027" s="415"/>
      <c r="AK1027" s="415"/>
      <c r="AL1027" s="415"/>
      <c r="AM1027" s="296">
        <f>SUM(Y1027:AL1027)</f>
        <v>0</v>
      </c>
    </row>
    <row r="1028" spans="1:39" hidden="1" outlineLevel="1">
      <c r="A1028" s="530"/>
      <c r="B1028" s="294" t="s">
        <v>342</v>
      </c>
      <c r="C1028" s="291" t="s">
        <v>163</v>
      </c>
      <c r="D1028" s="295"/>
      <c r="E1028" s="295"/>
      <c r="F1028" s="295"/>
      <c r="G1028" s="295"/>
      <c r="H1028" s="295"/>
      <c r="I1028" s="295"/>
      <c r="J1028" s="295"/>
      <c r="K1028" s="295"/>
      <c r="L1028" s="295"/>
      <c r="M1028" s="295"/>
      <c r="N1028" s="295">
        <f>N1027</f>
        <v>12</v>
      </c>
      <c r="O1028" s="295"/>
      <c r="P1028" s="295"/>
      <c r="Q1028" s="295"/>
      <c r="R1028" s="295"/>
      <c r="S1028" s="295"/>
      <c r="T1028" s="295"/>
      <c r="U1028" s="295"/>
      <c r="V1028" s="295"/>
      <c r="W1028" s="295"/>
      <c r="X1028" s="295"/>
      <c r="Y1028" s="411">
        <f t="shared" ref="Y1028:AL1028" si="2997">Y1027</f>
        <v>0</v>
      </c>
      <c r="Z1028" s="411">
        <f t="shared" si="2997"/>
        <v>0</v>
      </c>
      <c r="AA1028" s="411">
        <f t="shared" si="2997"/>
        <v>0</v>
      </c>
      <c r="AB1028" s="411">
        <f t="shared" si="2997"/>
        <v>0</v>
      </c>
      <c r="AC1028" s="411">
        <f t="shared" si="2997"/>
        <v>0</v>
      </c>
      <c r="AD1028" s="411">
        <f t="shared" si="2997"/>
        <v>0</v>
      </c>
      <c r="AE1028" s="411">
        <f t="shared" si="2997"/>
        <v>0</v>
      </c>
      <c r="AF1028" s="411">
        <f t="shared" si="2997"/>
        <v>0</v>
      </c>
      <c r="AG1028" s="411">
        <f t="shared" si="2997"/>
        <v>0</v>
      </c>
      <c r="AH1028" s="411">
        <f t="shared" si="2997"/>
        <v>0</v>
      </c>
      <c r="AI1028" s="411">
        <f t="shared" si="2997"/>
        <v>0</v>
      </c>
      <c r="AJ1028" s="411">
        <f t="shared" si="2997"/>
        <v>0</v>
      </c>
      <c r="AK1028" s="411">
        <f t="shared" si="2997"/>
        <v>0</v>
      </c>
      <c r="AL1028" s="411">
        <f t="shared" si="2997"/>
        <v>0</v>
      </c>
      <c r="AM1028" s="306"/>
    </row>
    <row r="1029" spans="1:39" ht="15.75" hidden="1" outlineLevel="1">
      <c r="A1029" s="530"/>
      <c r="B1029" s="323"/>
      <c r="C1029" s="300"/>
      <c r="D1029" s="291"/>
      <c r="E1029" s="291"/>
      <c r="F1029" s="291"/>
      <c r="G1029" s="291"/>
      <c r="H1029" s="291"/>
      <c r="I1029" s="291"/>
      <c r="J1029" s="291"/>
      <c r="K1029" s="291"/>
      <c r="L1029" s="291"/>
      <c r="M1029" s="291"/>
      <c r="N1029" s="300"/>
      <c r="O1029" s="291"/>
      <c r="P1029" s="291"/>
      <c r="Q1029" s="291"/>
      <c r="R1029" s="291"/>
      <c r="S1029" s="291"/>
      <c r="T1029" s="291"/>
      <c r="U1029" s="291"/>
      <c r="V1029" s="291"/>
      <c r="W1029" s="291"/>
      <c r="X1029" s="291"/>
      <c r="Y1029" s="412"/>
      <c r="Z1029" s="412"/>
      <c r="AA1029" s="412"/>
      <c r="AB1029" s="412"/>
      <c r="AC1029" s="412"/>
      <c r="AD1029" s="412"/>
      <c r="AE1029" s="412"/>
      <c r="AF1029" s="412"/>
      <c r="AG1029" s="412"/>
      <c r="AH1029" s="412"/>
      <c r="AI1029" s="412"/>
      <c r="AJ1029" s="412"/>
      <c r="AK1029" s="412"/>
      <c r="AL1029" s="412"/>
      <c r="AM1029" s="306"/>
    </row>
    <row r="1030" spans="1:39" ht="15.75" hidden="1" outlineLevel="1">
      <c r="A1030" s="530"/>
      <c r="B1030" s="516" t="s">
        <v>503</v>
      </c>
      <c r="C1030" s="291"/>
      <c r="D1030" s="291"/>
      <c r="E1030" s="291"/>
      <c r="F1030" s="291"/>
      <c r="G1030" s="291"/>
      <c r="H1030" s="291"/>
      <c r="I1030" s="291"/>
      <c r="J1030" s="291"/>
      <c r="K1030" s="291"/>
      <c r="L1030" s="291"/>
      <c r="M1030" s="291"/>
      <c r="N1030" s="291"/>
      <c r="O1030" s="291"/>
      <c r="P1030" s="291"/>
      <c r="Q1030" s="291"/>
      <c r="R1030" s="291"/>
      <c r="S1030" s="291"/>
      <c r="T1030" s="291"/>
      <c r="U1030" s="291"/>
      <c r="V1030" s="291"/>
      <c r="W1030" s="291"/>
      <c r="X1030" s="291"/>
      <c r="Y1030" s="422"/>
      <c r="Z1030" s="425"/>
      <c r="AA1030" s="425"/>
      <c r="AB1030" s="425"/>
      <c r="AC1030" s="425"/>
      <c r="AD1030" s="425"/>
      <c r="AE1030" s="425"/>
      <c r="AF1030" s="425"/>
      <c r="AG1030" s="425"/>
      <c r="AH1030" s="425"/>
      <c r="AI1030" s="425"/>
      <c r="AJ1030" s="425"/>
      <c r="AK1030" s="425"/>
      <c r="AL1030" s="425"/>
      <c r="AM1030" s="306"/>
    </row>
    <row r="1031" spans="1:39" ht="15.75" hidden="1" outlineLevel="1">
      <c r="A1031" s="530"/>
      <c r="B1031" s="502" t="s">
        <v>499</v>
      </c>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0">
        <v>21</v>
      </c>
      <c r="B1032" s="428" t="s">
        <v>113</v>
      </c>
      <c r="C1032" s="291" t="s">
        <v>25</v>
      </c>
      <c r="D1032" s="295"/>
      <c r="E1032" s="295"/>
      <c r="F1032" s="295"/>
      <c r="G1032" s="295"/>
      <c r="H1032" s="295"/>
      <c r="I1032" s="295"/>
      <c r="J1032" s="295"/>
      <c r="K1032" s="295"/>
      <c r="L1032" s="295"/>
      <c r="M1032" s="295"/>
      <c r="N1032" s="291"/>
      <c r="O1032" s="295"/>
      <c r="P1032" s="295"/>
      <c r="Q1032" s="295"/>
      <c r="R1032" s="295"/>
      <c r="S1032" s="295"/>
      <c r="T1032" s="295"/>
      <c r="U1032" s="295"/>
      <c r="V1032" s="295"/>
      <c r="W1032" s="295"/>
      <c r="X1032" s="295"/>
      <c r="Y1032" s="410"/>
      <c r="Z1032" s="410"/>
      <c r="AA1032" s="410"/>
      <c r="AB1032" s="410"/>
      <c r="AC1032" s="410"/>
      <c r="AD1032" s="410"/>
      <c r="AE1032" s="410"/>
      <c r="AF1032" s="410"/>
      <c r="AG1032" s="410"/>
      <c r="AH1032" s="410"/>
      <c r="AI1032" s="410"/>
      <c r="AJ1032" s="410"/>
      <c r="AK1032" s="410"/>
      <c r="AL1032" s="410"/>
      <c r="AM1032" s="296">
        <f>SUM(Y1032:AL1032)</f>
        <v>0</v>
      </c>
    </row>
    <row r="1033" spans="1:39" ht="15" hidden="1" customHeight="1" outlineLevel="1">
      <c r="A1033" s="530"/>
      <c r="B1033" s="294" t="s">
        <v>346</v>
      </c>
      <c r="C1033" s="291" t="s">
        <v>163</v>
      </c>
      <c r="D1033" s="295"/>
      <c r="E1033" s="295"/>
      <c r="F1033" s="295"/>
      <c r="G1033" s="295"/>
      <c r="H1033" s="295"/>
      <c r="I1033" s="295"/>
      <c r="J1033" s="295"/>
      <c r="K1033" s="295"/>
      <c r="L1033" s="295"/>
      <c r="M1033" s="295"/>
      <c r="N1033" s="291"/>
      <c r="O1033" s="295"/>
      <c r="P1033" s="295"/>
      <c r="Q1033" s="295"/>
      <c r="R1033" s="295"/>
      <c r="S1033" s="295"/>
      <c r="T1033" s="295"/>
      <c r="U1033" s="295"/>
      <c r="V1033" s="295"/>
      <c r="W1033" s="295"/>
      <c r="X1033" s="295"/>
      <c r="Y1033" s="411">
        <f>Y1032</f>
        <v>0</v>
      </c>
      <c r="Z1033" s="411">
        <f t="shared" ref="Z1033" si="2998">Z1032</f>
        <v>0</v>
      </c>
      <c r="AA1033" s="411">
        <f t="shared" ref="AA1033" si="2999">AA1032</f>
        <v>0</v>
      </c>
      <c r="AB1033" s="411">
        <f t="shared" ref="AB1033" si="3000">AB1032</f>
        <v>0</v>
      </c>
      <c r="AC1033" s="411">
        <f t="shared" ref="AC1033" si="3001">AC1032</f>
        <v>0</v>
      </c>
      <c r="AD1033" s="411">
        <f t="shared" ref="AD1033" si="3002">AD1032</f>
        <v>0</v>
      </c>
      <c r="AE1033" s="411">
        <f t="shared" ref="AE1033" si="3003">AE1032</f>
        <v>0</v>
      </c>
      <c r="AF1033" s="411">
        <f t="shared" ref="AF1033" si="3004">AF1032</f>
        <v>0</v>
      </c>
      <c r="AG1033" s="411">
        <f t="shared" ref="AG1033" si="3005">AG1032</f>
        <v>0</v>
      </c>
      <c r="AH1033" s="411">
        <f t="shared" ref="AH1033" si="3006">AH1032</f>
        <v>0</v>
      </c>
      <c r="AI1033" s="411">
        <f t="shared" ref="AI1033" si="3007">AI1032</f>
        <v>0</v>
      </c>
      <c r="AJ1033" s="411">
        <f t="shared" ref="AJ1033" si="3008">AJ1032</f>
        <v>0</v>
      </c>
      <c r="AK1033" s="411">
        <f t="shared" ref="AK1033" si="3009">AK1032</f>
        <v>0</v>
      </c>
      <c r="AL1033" s="411">
        <f t="shared" ref="AL1033" si="3010">AL1032</f>
        <v>0</v>
      </c>
      <c r="AM1033" s="306"/>
    </row>
    <row r="1034" spans="1:39" ht="15" hidden="1" customHeight="1" outlineLevel="1">
      <c r="A1034" s="530"/>
      <c r="B1034" s="294"/>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2"/>
      <c r="Z1034" s="425"/>
      <c r="AA1034" s="425"/>
      <c r="AB1034" s="425"/>
      <c r="AC1034" s="425"/>
      <c r="AD1034" s="425"/>
      <c r="AE1034" s="425"/>
      <c r="AF1034" s="425"/>
      <c r="AG1034" s="425"/>
      <c r="AH1034" s="425"/>
      <c r="AI1034" s="425"/>
      <c r="AJ1034" s="425"/>
      <c r="AK1034" s="425"/>
      <c r="AL1034" s="425"/>
      <c r="AM1034" s="306"/>
    </row>
    <row r="1035" spans="1:39" ht="15" hidden="1" customHeight="1" outlineLevel="1">
      <c r="A1035" s="530">
        <v>22</v>
      </c>
      <c r="B1035" s="428" t="s">
        <v>114</v>
      </c>
      <c r="C1035" s="291" t="s">
        <v>25</v>
      </c>
      <c r="D1035" s="295"/>
      <c r="E1035" s="295"/>
      <c r="F1035" s="295"/>
      <c r="G1035" s="295"/>
      <c r="H1035" s="295"/>
      <c r="I1035" s="295"/>
      <c r="J1035" s="295"/>
      <c r="K1035" s="295"/>
      <c r="L1035" s="295"/>
      <c r="M1035" s="295"/>
      <c r="N1035" s="291"/>
      <c r="O1035" s="295"/>
      <c r="P1035" s="295"/>
      <c r="Q1035" s="295"/>
      <c r="R1035" s="295"/>
      <c r="S1035" s="295"/>
      <c r="T1035" s="295"/>
      <c r="U1035" s="295"/>
      <c r="V1035" s="295"/>
      <c r="W1035" s="295"/>
      <c r="X1035" s="295"/>
      <c r="Y1035" s="410"/>
      <c r="Z1035" s="410"/>
      <c r="AA1035" s="410"/>
      <c r="AB1035" s="410"/>
      <c r="AC1035" s="410"/>
      <c r="AD1035" s="410"/>
      <c r="AE1035" s="410"/>
      <c r="AF1035" s="410"/>
      <c r="AG1035" s="410"/>
      <c r="AH1035" s="410"/>
      <c r="AI1035" s="410"/>
      <c r="AJ1035" s="410"/>
      <c r="AK1035" s="410"/>
      <c r="AL1035" s="410"/>
      <c r="AM1035" s="296">
        <f>SUM(Y1035:AL1035)</f>
        <v>0</v>
      </c>
    </row>
    <row r="1036" spans="1:39" ht="15" hidden="1" customHeight="1" outlineLevel="1">
      <c r="A1036" s="530"/>
      <c r="B1036" s="294" t="s">
        <v>346</v>
      </c>
      <c r="C1036" s="291" t="s">
        <v>163</v>
      </c>
      <c r="D1036" s="295"/>
      <c r="E1036" s="295"/>
      <c r="F1036" s="295"/>
      <c r="G1036" s="295"/>
      <c r="H1036" s="295"/>
      <c r="I1036" s="295"/>
      <c r="J1036" s="295"/>
      <c r="K1036" s="295"/>
      <c r="L1036" s="295"/>
      <c r="M1036" s="295"/>
      <c r="N1036" s="291"/>
      <c r="O1036" s="295"/>
      <c r="P1036" s="295"/>
      <c r="Q1036" s="295"/>
      <c r="R1036" s="295"/>
      <c r="S1036" s="295"/>
      <c r="T1036" s="295"/>
      <c r="U1036" s="295"/>
      <c r="V1036" s="295"/>
      <c r="W1036" s="295"/>
      <c r="X1036" s="295"/>
      <c r="Y1036" s="411">
        <f>Y1035</f>
        <v>0</v>
      </c>
      <c r="Z1036" s="411">
        <f t="shared" ref="Z1036" si="3011">Z1035</f>
        <v>0</v>
      </c>
      <c r="AA1036" s="411">
        <f t="shared" ref="AA1036" si="3012">AA1035</f>
        <v>0</v>
      </c>
      <c r="AB1036" s="411">
        <f t="shared" ref="AB1036" si="3013">AB1035</f>
        <v>0</v>
      </c>
      <c r="AC1036" s="411">
        <f t="shared" ref="AC1036" si="3014">AC1035</f>
        <v>0</v>
      </c>
      <c r="AD1036" s="411">
        <f t="shared" ref="AD1036" si="3015">AD1035</f>
        <v>0</v>
      </c>
      <c r="AE1036" s="411">
        <f t="shared" ref="AE1036" si="3016">AE1035</f>
        <v>0</v>
      </c>
      <c r="AF1036" s="411">
        <f t="shared" ref="AF1036" si="3017">AF1035</f>
        <v>0</v>
      </c>
      <c r="AG1036" s="411">
        <f t="shared" ref="AG1036" si="3018">AG1035</f>
        <v>0</v>
      </c>
      <c r="AH1036" s="411">
        <f t="shared" ref="AH1036" si="3019">AH1035</f>
        <v>0</v>
      </c>
      <c r="AI1036" s="411">
        <f t="shared" ref="AI1036" si="3020">AI1035</f>
        <v>0</v>
      </c>
      <c r="AJ1036" s="411">
        <f t="shared" ref="AJ1036" si="3021">AJ1035</f>
        <v>0</v>
      </c>
      <c r="AK1036" s="411">
        <f t="shared" ref="AK1036" si="3022">AK1035</f>
        <v>0</v>
      </c>
      <c r="AL1036" s="411">
        <f t="shared" ref="AL1036" si="3023">AL1035</f>
        <v>0</v>
      </c>
      <c r="AM1036" s="306"/>
    </row>
    <row r="1037" spans="1:39" ht="15" hidden="1" customHeight="1" outlineLevel="1">
      <c r="A1037" s="530"/>
      <c r="B1037" s="294"/>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22"/>
      <c r="Z1037" s="425"/>
      <c r="AA1037" s="425"/>
      <c r="AB1037" s="425"/>
      <c r="AC1037" s="425"/>
      <c r="AD1037" s="425"/>
      <c r="AE1037" s="425"/>
      <c r="AF1037" s="425"/>
      <c r="AG1037" s="425"/>
      <c r="AH1037" s="425"/>
      <c r="AI1037" s="425"/>
      <c r="AJ1037" s="425"/>
      <c r="AK1037" s="425"/>
      <c r="AL1037" s="425"/>
      <c r="AM1037" s="306"/>
    </row>
    <row r="1038" spans="1:39" ht="15" hidden="1" customHeight="1" outlineLevel="1">
      <c r="A1038" s="530">
        <v>23</v>
      </c>
      <c r="B1038" s="428" t="s">
        <v>115</v>
      </c>
      <c r="C1038" s="291" t="s">
        <v>25</v>
      </c>
      <c r="D1038" s="295"/>
      <c r="E1038" s="295"/>
      <c r="F1038" s="295"/>
      <c r="G1038" s="295"/>
      <c r="H1038" s="295"/>
      <c r="I1038" s="295"/>
      <c r="J1038" s="295"/>
      <c r="K1038" s="295"/>
      <c r="L1038" s="295"/>
      <c r="M1038" s="295"/>
      <c r="N1038" s="291"/>
      <c r="O1038" s="295"/>
      <c r="P1038" s="295"/>
      <c r="Q1038" s="295"/>
      <c r="R1038" s="295"/>
      <c r="S1038" s="295"/>
      <c r="T1038" s="295"/>
      <c r="U1038" s="295"/>
      <c r="V1038" s="295"/>
      <c r="W1038" s="295"/>
      <c r="X1038" s="295"/>
      <c r="Y1038" s="410"/>
      <c r="Z1038" s="410"/>
      <c r="AA1038" s="410"/>
      <c r="AB1038" s="410"/>
      <c r="AC1038" s="410"/>
      <c r="AD1038" s="410"/>
      <c r="AE1038" s="410"/>
      <c r="AF1038" s="410"/>
      <c r="AG1038" s="410"/>
      <c r="AH1038" s="410"/>
      <c r="AI1038" s="410"/>
      <c r="AJ1038" s="410"/>
      <c r="AK1038" s="410"/>
      <c r="AL1038" s="410"/>
      <c r="AM1038" s="296">
        <f>SUM(Y1038:AL1038)</f>
        <v>0</v>
      </c>
    </row>
    <row r="1039" spans="1:39" ht="15" hidden="1" customHeight="1" outlineLevel="1">
      <c r="A1039" s="530"/>
      <c r="B1039" s="294" t="s">
        <v>346</v>
      </c>
      <c r="C1039" s="291" t="s">
        <v>163</v>
      </c>
      <c r="D1039" s="295"/>
      <c r="E1039" s="295"/>
      <c r="F1039" s="295"/>
      <c r="G1039" s="295"/>
      <c r="H1039" s="295"/>
      <c r="I1039" s="295"/>
      <c r="J1039" s="295"/>
      <c r="K1039" s="295"/>
      <c r="L1039" s="295"/>
      <c r="M1039" s="295"/>
      <c r="N1039" s="291"/>
      <c r="O1039" s="295"/>
      <c r="P1039" s="295"/>
      <c r="Q1039" s="295"/>
      <c r="R1039" s="295"/>
      <c r="S1039" s="295"/>
      <c r="T1039" s="295"/>
      <c r="U1039" s="295"/>
      <c r="V1039" s="295"/>
      <c r="W1039" s="295"/>
      <c r="X1039" s="295"/>
      <c r="Y1039" s="411">
        <f>Y1038</f>
        <v>0</v>
      </c>
      <c r="Z1039" s="411">
        <f t="shared" ref="Z1039" si="3024">Z1038</f>
        <v>0</v>
      </c>
      <c r="AA1039" s="411">
        <f t="shared" ref="AA1039" si="3025">AA1038</f>
        <v>0</v>
      </c>
      <c r="AB1039" s="411">
        <f t="shared" ref="AB1039" si="3026">AB1038</f>
        <v>0</v>
      </c>
      <c r="AC1039" s="411">
        <f t="shared" ref="AC1039" si="3027">AC1038</f>
        <v>0</v>
      </c>
      <c r="AD1039" s="411">
        <f t="shared" ref="AD1039" si="3028">AD1038</f>
        <v>0</v>
      </c>
      <c r="AE1039" s="411">
        <f t="shared" ref="AE1039" si="3029">AE1038</f>
        <v>0</v>
      </c>
      <c r="AF1039" s="411">
        <f t="shared" ref="AF1039" si="3030">AF1038</f>
        <v>0</v>
      </c>
      <c r="AG1039" s="411">
        <f t="shared" ref="AG1039" si="3031">AG1038</f>
        <v>0</v>
      </c>
      <c r="AH1039" s="411">
        <f t="shared" ref="AH1039" si="3032">AH1038</f>
        <v>0</v>
      </c>
      <c r="AI1039" s="411">
        <f t="shared" ref="AI1039" si="3033">AI1038</f>
        <v>0</v>
      </c>
      <c r="AJ1039" s="411">
        <f t="shared" ref="AJ1039" si="3034">AJ1038</f>
        <v>0</v>
      </c>
      <c r="AK1039" s="411">
        <f t="shared" ref="AK1039" si="3035">AK1038</f>
        <v>0</v>
      </c>
      <c r="AL1039" s="411">
        <f t="shared" ref="AL1039" si="3036">AL1038</f>
        <v>0</v>
      </c>
      <c r="AM1039" s="306"/>
    </row>
    <row r="1040" spans="1:39" ht="15" hidden="1" customHeight="1" outlineLevel="1">
      <c r="A1040" s="530"/>
      <c r="B1040" s="430"/>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22"/>
      <c r="Z1040" s="425"/>
      <c r="AA1040" s="425"/>
      <c r="AB1040" s="425"/>
      <c r="AC1040" s="425"/>
      <c r="AD1040" s="425"/>
      <c r="AE1040" s="425"/>
      <c r="AF1040" s="425"/>
      <c r="AG1040" s="425"/>
      <c r="AH1040" s="425"/>
      <c r="AI1040" s="425"/>
      <c r="AJ1040" s="425"/>
      <c r="AK1040" s="425"/>
      <c r="AL1040" s="425"/>
      <c r="AM1040" s="306"/>
    </row>
    <row r="1041" spans="1:39" ht="15" hidden="1" customHeight="1" outlineLevel="1">
      <c r="A1041" s="530">
        <v>24</v>
      </c>
      <c r="B1041" s="428" t="s">
        <v>116</v>
      </c>
      <c r="C1041" s="291" t="s">
        <v>25</v>
      </c>
      <c r="D1041" s="295"/>
      <c r="E1041" s="295"/>
      <c r="F1041" s="295"/>
      <c r="G1041" s="295"/>
      <c r="H1041" s="295"/>
      <c r="I1041" s="295"/>
      <c r="J1041" s="295"/>
      <c r="K1041" s="295"/>
      <c r="L1041" s="295"/>
      <c r="M1041" s="295"/>
      <c r="N1041" s="291"/>
      <c r="O1041" s="295"/>
      <c r="P1041" s="295"/>
      <c r="Q1041" s="295"/>
      <c r="R1041" s="295"/>
      <c r="S1041" s="295"/>
      <c r="T1041" s="295"/>
      <c r="U1041" s="295"/>
      <c r="V1041" s="295"/>
      <c r="W1041" s="295"/>
      <c r="X1041" s="295"/>
      <c r="Y1041" s="410"/>
      <c r="Z1041" s="410"/>
      <c r="AA1041" s="410"/>
      <c r="AB1041" s="410"/>
      <c r="AC1041" s="410"/>
      <c r="AD1041" s="410"/>
      <c r="AE1041" s="410"/>
      <c r="AF1041" s="410"/>
      <c r="AG1041" s="410"/>
      <c r="AH1041" s="410"/>
      <c r="AI1041" s="410"/>
      <c r="AJ1041" s="410"/>
      <c r="AK1041" s="410"/>
      <c r="AL1041" s="410"/>
      <c r="AM1041" s="296">
        <f>SUM(Y1041:AL1041)</f>
        <v>0</v>
      </c>
    </row>
    <row r="1042" spans="1:39" ht="15" hidden="1" customHeight="1" outlineLevel="1">
      <c r="A1042" s="530"/>
      <c r="B1042" s="294" t="s">
        <v>346</v>
      </c>
      <c r="C1042" s="291" t="s">
        <v>163</v>
      </c>
      <c r="D1042" s="295"/>
      <c r="E1042" s="295"/>
      <c r="F1042" s="295"/>
      <c r="G1042" s="295"/>
      <c r="H1042" s="295"/>
      <c r="I1042" s="295"/>
      <c r="J1042" s="295"/>
      <c r="K1042" s="295"/>
      <c r="L1042" s="295"/>
      <c r="M1042" s="295"/>
      <c r="N1042" s="291"/>
      <c r="O1042" s="295"/>
      <c r="P1042" s="295"/>
      <c r="Q1042" s="295"/>
      <c r="R1042" s="295"/>
      <c r="S1042" s="295"/>
      <c r="T1042" s="295"/>
      <c r="U1042" s="295"/>
      <c r="V1042" s="295"/>
      <c r="W1042" s="295"/>
      <c r="X1042" s="295"/>
      <c r="Y1042" s="411">
        <f>Y1041</f>
        <v>0</v>
      </c>
      <c r="Z1042" s="411">
        <f t="shared" ref="Z1042" si="3037">Z1041</f>
        <v>0</v>
      </c>
      <c r="AA1042" s="411">
        <f t="shared" ref="AA1042" si="3038">AA1041</f>
        <v>0</v>
      </c>
      <c r="AB1042" s="411">
        <f t="shared" ref="AB1042" si="3039">AB1041</f>
        <v>0</v>
      </c>
      <c r="AC1042" s="411">
        <f t="shared" ref="AC1042" si="3040">AC1041</f>
        <v>0</v>
      </c>
      <c r="AD1042" s="411">
        <f t="shared" ref="AD1042" si="3041">AD1041</f>
        <v>0</v>
      </c>
      <c r="AE1042" s="411">
        <f t="shared" ref="AE1042" si="3042">AE1041</f>
        <v>0</v>
      </c>
      <c r="AF1042" s="411">
        <f t="shared" ref="AF1042" si="3043">AF1041</f>
        <v>0</v>
      </c>
      <c r="AG1042" s="411">
        <f t="shared" ref="AG1042" si="3044">AG1041</f>
        <v>0</v>
      </c>
      <c r="AH1042" s="411">
        <f t="shared" ref="AH1042" si="3045">AH1041</f>
        <v>0</v>
      </c>
      <c r="AI1042" s="411">
        <f t="shared" ref="AI1042" si="3046">AI1041</f>
        <v>0</v>
      </c>
      <c r="AJ1042" s="411">
        <f t="shared" ref="AJ1042" si="3047">AJ1041</f>
        <v>0</v>
      </c>
      <c r="AK1042" s="411">
        <f t="shared" ref="AK1042" si="3048">AK1041</f>
        <v>0</v>
      </c>
      <c r="AL1042" s="411">
        <f t="shared" ref="AL1042" si="3049">AL1041</f>
        <v>0</v>
      </c>
      <c r="AM1042" s="306"/>
    </row>
    <row r="1043" spans="1:39" ht="15" hidden="1" customHeight="1" outlineLevel="1">
      <c r="A1043" s="530"/>
      <c r="B1043" s="294"/>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15" hidden="1" customHeight="1" outlineLevel="1">
      <c r="A1044" s="530"/>
      <c r="B1044" s="288" t="s">
        <v>500</v>
      </c>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0">
        <v>25</v>
      </c>
      <c r="B1045" s="428" t="s">
        <v>117</v>
      </c>
      <c r="C1045" s="291" t="s">
        <v>25</v>
      </c>
      <c r="D1045" s="295"/>
      <c r="E1045" s="295"/>
      <c r="F1045" s="295"/>
      <c r="G1045" s="295"/>
      <c r="H1045" s="295"/>
      <c r="I1045" s="295"/>
      <c r="J1045" s="295"/>
      <c r="K1045" s="295"/>
      <c r="L1045" s="295"/>
      <c r="M1045" s="295"/>
      <c r="N1045" s="295">
        <v>12</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0"/>
      <c r="B1046" s="294" t="s">
        <v>346</v>
      </c>
      <c r="C1046" s="291" t="s">
        <v>163</v>
      </c>
      <c r="D1046" s="295"/>
      <c r="E1046" s="295"/>
      <c r="F1046" s="295"/>
      <c r="G1046" s="295"/>
      <c r="H1046" s="295"/>
      <c r="I1046" s="295"/>
      <c r="J1046" s="295"/>
      <c r="K1046" s="295"/>
      <c r="L1046" s="295"/>
      <c r="M1046" s="295"/>
      <c r="N1046" s="295">
        <f>N1045</f>
        <v>12</v>
      </c>
      <c r="O1046" s="295"/>
      <c r="P1046" s="295"/>
      <c r="Q1046" s="295"/>
      <c r="R1046" s="295"/>
      <c r="S1046" s="295"/>
      <c r="T1046" s="295"/>
      <c r="U1046" s="295"/>
      <c r="V1046" s="295"/>
      <c r="W1046" s="295"/>
      <c r="X1046" s="295"/>
      <c r="Y1046" s="411">
        <f>Y1045</f>
        <v>0</v>
      </c>
      <c r="Z1046" s="411">
        <f t="shared" ref="Z1046" si="3050">Z1045</f>
        <v>0</v>
      </c>
      <c r="AA1046" s="411">
        <f t="shared" ref="AA1046" si="3051">AA1045</f>
        <v>0</v>
      </c>
      <c r="AB1046" s="411">
        <f t="shared" ref="AB1046" si="3052">AB1045</f>
        <v>0</v>
      </c>
      <c r="AC1046" s="411">
        <f t="shared" ref="AC1046" si="3053">AC1045</f>
        <v>0</v>
      </c>
      <c r="AD1046" s="411">
        <f t="shared" ref="AD1046" si="3054">AD1045</f>
        <v>0</v>
      </c>
      <c r="AE1046" s="411">
        <f t="shared" ref="AE1046" si="3055">AE1045</f>
        <v>0</v>
      </c>
      <c r="AF1046" s="411">
        <f t="shared" ref="AF1046" si="3056">AF1045</f>
        <v>0</v>
      </c>
      <c r="AG1046" s="411">
        <f t="shared" ref="AG1046" si="3057">AG1045</f>
        <v>0</v>
      </c>
      <c r="AH1046" s="411">
        <f t="shared" ref="AH1046" si="3058">AH1045</f>
        <v>0</v>
      </c>
      <c r="AI1046" s="411">
        <f t="shared" ref="AI1046" si="3059">AI1045</f>
        <v>0</v>
      </c>
      <c r="AJ1046" s="411">
        <f t="shared" ref="AJ1046" si="3060">AJ1045</f>
        <v>0</v>
      </c>
      <c r="AK1046" s="411">
        <f t="shared" ref="AK1046" si="3061">AK1045</f>
        <v>0</v>
      </c>
      <c r="AL1046" s="411">
        <f t="shared" ref="AL1046" si="3062">AL1045</f>
        <v>0</v>
      </c>
      <c r="AM1046" s="306"/>
    </row>
    <row r="1047" spans="1:39" ht="15" hidden="1"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0">
        <v>26</v>
      </c>
      <c r="B1048" s="428" t="s">
        <v>118</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063">Z1048</f>
        <v>0</v>
      </c>
      <c r="AA1049" s="411">
        <f t="shared" ref="AA1049" si="3064">AA1048</f>
        <v>0</v>
      </c>
      <c r="AB1049" s="411">
        <f t="shared" ref="AB1049" si="3065">AB1048</f>
        <v>0</v>
      </c>
      <c r="AC1049" s="411">
        <f t="shared" ref="AC1049" si="3066">AC1048</f>
        <v>0</v>
      </c>
      <c r="AD1049" s="411">
        <f t="shared" ref="AD1049" si="3067">AD1048</f>
        <v>0</v>
      </c>
      <c r="AE1049" s="411">
        <f t="shared" ref="AE1049" si="3068">AE1048</f>
        <v>0</v>
      </c>
      <c r="AF1049" s="411">
        <f t="shared" ref="AF1049" si="3069">AF1048</f>
        <v>0</v>
      </c>
      <c r="AG1049" s="411">
        <f t="shared" ref="AG1049" si="3070">AG1048</f>
        <v>0</v>
      </c>
      <c r="AH1049" s="411">
        <f t="shared" ref="AH1049" si="3071">AH1048</f>
        <v>0</v>
      </c>
      <c r="AI1049" s="411">
        <f t="shared" ref="AI1049" si="3072">AI1048</f>
        <v>0</v>
      </c>
      <c r="AJ1049" s="411">
        <f t="shared" ref="AJ1049" si="3073">AJ1048</f>
        <v>0</v>
      </c>
      <c r="AK1049" s="411">
        <f t="shared" ref="AK1049" si="3074">AK1048</f>
        <v>0</v>
      </c>
      <c r="AL1049" s="411">
        <f t="shared" ref="AL1049" si="3075">AL1048</f>
        <v>0</v>
      </c>
      <c r="AM1049" s="306"/>
    </row>
    <row r="1050" spans="1:39" ht="15" hidden="1"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0">
        <v>27</v>
      </c>
      <c r="B1051" s="428" t="s">
        <v>119</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076">Z1051</f>
        <v>0</v>
      </c>
      <c r="AA1052" s="411">
        <f t="shared" ref="AA1052" si="3077">AA1051</f>
        <v>0</v>
      </c>
      <c r="AB1052" s="411">
        <f t="shared" ref="AB1052" si="3078">AB1051</f>
        <v>0</v>
      </c>
      <c r="AC1052" s="411">
        <f t="shared" ref="AC1052" si="3079">AC1051</f>
        <v>0</v>
      </c>
      <c r="AD1052" s="411">
        <f t="shared" ref="AD1052" si="3080">AD1051</f>
        <v>0</v>
      </c>
      <c r="AE1052" s="411">
        <f t="shared" ref="AE1052" si="3081">AE1051</f>
        <v>0</v>
      </c>
      <c r="AF1052" s="411">
        <f t="shared" ref="AF1052" si="3082">AF1051</f>
        <v>0</v>
      </c>
      <c r="AG1052" s="411">
        <f t="shared" ref="AG1052" si="3083">AG1051</f>
        <v>0</v>
      </c>
      <c r="AH1052" s="411">
        <f t="shared" ref="AH1052" si="3084">AH1051</f>
        <v>0</v>
      </c>
      <c r="AI1052" s="411">
        <f t="shared" ref="AI1052" si="3085">AI1051</f>
        <v>0</v>
      </c>
      <c r="AJ1052" s="411">
        <f t="shared" ref="AJ1052" si="3086">AJ1051</f>
        <v>0</v>
      </c>
      <c r="AK1052" s="411">
        <f t="shared" ref="AK1052" si="3087">AK1051</f>
        <v>0</v>
      </c>
      <c r="AL1052" s="411">
        <f t="shared" ref="AL1052" si="3088">AL1051</f>
        <v>0</v>
      </c>
      <c r="AM1052" s="306"/>
    </row>
    <row r="1053" spans="1:39" ht="15" hidden="1" customHeight="1" outlineLevel="1">
      <c r="A1053" s="530"/>
      <c r="B1053" s="294"/>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0">
        <v>28</v>
      </c>
      <c r="B1054" s="428" t="s">
        <v>120</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Z1054</f>
        <v>0</v>
      </c>
      <c r="AA1055" s="411">
        <f t="shared" ref="AA1055" si="3089">AA1054</f>
        <v>0</v>
      </c>
      <c r="AB1055" s="411">
        <f t="shared" ref="AB1055" si="3090">AB1054</f>
        <v>0</v>
      </c>
      <c r="AC1055" s="411">
        <f t="shared" ref="AC1055" si="3091">AC1054</f>
        <v>0</v>
      </c>
      <c r="AD1055" s="411">
        <f t="shared" ref="AD1055" si="3092">AD1054</f>
        <v>0</v>
      </c>
      <c r="AE1055" s="411">
        <f>AE1054</f>
        <v>0</v>
      </c>
      <c r="AF1055" s="411">
        <f t="shared" ref="AF1055" si="3093">AF1054</f>
        <v>0</v>
      </c>
      <c r="AG1055" s="411">
        <f t="shared" ref="AG1055" si="3094">AG1054</f>
        <v>0</v>
      </c>
      <c r="AH1055" s="411">
        <f t="shared" ref="AH1055" si="3095">AH1054</f>
        <v>0</v>
      </c>
      <c r="AI1055" s="411">
        <f t="shared" ref="AI1055" si="3096">AI1054</f>
        <v>0</v>
      </c>
      <c r="AJ1055" s="411">
        <f t="shared" ref="AJ1055" si="3097">AJ1054</f>
        <v>0</v>
      </c>
      <c r="AK1055" s="411">
        <f t="shared" ref="AK1055" si="3098">AK1054</f>
        <v>0</v>
      </c>
      <c r="AL1055" s="411">
        <f t="shared" ref="AL1055" si="3099">AL1054</f>
        <v>0</v>
      </c>
      <c r="AM1055" s="306"/>
    </row>
    <row r="1056" spans="1:39" ht="15" hidden="1" customHeight="1" outlineLevel="1">
      <c r="A1056" s="530"/>
      <c r="B1056" s="294"/>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0">
        <v>29</v>
      </c>
      <c r="B1057" s="428" t="s">
        <v>121</v>
      </c>
      <c r="C1057" s="291" t="s">
        <v>25</v>
      </c>
      <c r="D1057" s="295"/>
      <c r="E1057" s="295"/>
      <c r="F1057" s="295"/>
      <c r="G1057" s="295"/>
      <c r="H1057" s="295"/>
      <c r="I1057" s="295"/>
      <c r="J1057" s="295"/>
      <c r="K1057" s="295"/>
      <c r="L1057" s="295"/>
      <c r="M1057" s="295"/>
      <c r="N1057" s="295">
        <v>3</v>
      </c>
      <c r="O1057" s="295"/>
      <c r="P1057" s="295"/>
      <c r="Q1057" s="295"/>
      <c r="R1057" s="295"/>
      <c r="S1057" s="295"/>
      <c r="T1057" s="295"/>
      <c r="U1057" s="295"/>
      <c r="V1057" s="295"/>
      <c r="W1057" s="295"/>
      <c r="X1057" s="295"/>
      <c r="Y1057" s="426"/>
      <c r="Z1057" s="415"/>
      <c r="AA1057" s="415"/>
      <c r="AB1057" s="415"/>
      <c r="AC1057" s="415"/>
      <c r="AD1057" s="415"/>
      <c r="AE1057" s="415"/>
      <c r="AF1057" s="415"/>
      <c r="AG1057" s="415"/>
      <c r="AH1057" s="415"/>
      <c r="AI1057" s="415"/>
      <c r="AJ1057" s="415"/>
      <c r="AK1057" s="415"/>
      <c r="AL1057" s="415"/>
      <c r="AM1057" s="296">
        <f>SUM(Y1057:AL1057)</f>
        <v>0</v>
      </c>
    </row>
    <row r="1058" spans="1:39" ht="15" hidden="1" customHeight="1" outlineLevel="1">
      <c r="A1058" s="530"/>
      <c r="B1058" s="294" t="s">
        <v>346</v>
      </c>
      <c r="C1058" s="291" t="s">
        <v>163</v>
      </c>
      <c r="D1058" s="295"/>
      <c r="E1058" s="295"/>
      <c r="F1058" s="295"/>
      <c r="G1058" s="295"/>
      <c r="H1058" s="295"/>
      <c r="I1058" s="295"/>
      <c r="J1058" s="295"/>
      <c r="K1058" s="295"/>
      <c r="L1058" s="295"/>
      <c r="M1058" s="295"/>
      <c r="N1058" s="295">
        <f>N1057</f>
        <v>3</v>
      </c>
      <c r="O1058" s="295"/>
      <c r="P1058" s="295"/>
      <c r="Q1058" s="295"/>
      <c r="R1058" s="295"/>
      <c r="S1058" s="295"/>
      <c r="T1058" s="295"/>
      <c r="U1058" s="295"/>
      <c r="V1058" s="295"/>
      <c r="W1058" s="295"/>
      <c r="X1058" s="295"/>
      <c r="Y1058" s="411">
        <f>Y1057</f>
        <v>0</v>
      </c>
      <c r="Z1058" s="411">
        <f t="shared" ref="Z1058" si="3100">Z1057</f>
        <v>0</v>
      </c>
      <c r="AA1058" s="411">
        <f t="shared" ref="AA1058" si="3101">AA1057</f>
        <v>0</v>
      </c>
      <c r="AB1058" s="411">
        <f t="shared" ref="AB1058" si="3102">AB1057</f>
        <v>0</v>
      </c>
      <c r="AC1058" s="411">
        <f t="shared" ref="AC1058" si="3103">AC1057</f>
        <v>0</v>
      </c>
      <c r="AD1058" s="411">
        <f t="shared" ref="AD1058" si="3104">AD1057</f>
        <v>0</v>
      </c>
      <c r="AE1058" s="411">
        <f t="shared" ref="AE1058" si="3105">AE1057</f>
        <v>0</v>
      </c>
      <c r="AF1058" s="411">
        <f t="shared" ref="AF1058" si="3106">AF1057</f>
        <v>0</v>
      </c>
      <c r="AG1058" s="411">
        <f t="shared" ref="AG1058" si="3107">AG1057</f>
        <v>0</v>
      </c>
      <c r="AH1058" s="411">
        <f t="shared" ref="AH1058" si="3108">AH1057</f>
        <v>0</v>
      </c>
      <c r="AI1058" s="411">
        <f t="shared" ref="AI1058" si="3109">AI1057</f>
        <v>0</v>
      </c>
      <c r="AJ1058" s="411">
        <f t="shared" ref="AJ1058" si="3110">AJ1057</f>
        <v>0</v>
      </c>
      <c r="AK1058" s="411">
        <f t="shared" ref="AK1058" si="3111">AK1057</f>
        <v>0</v>
      </c>
      <c r="AL1058" s="411">
        <f t="shared" ref="AL1058" si="3112">AL1057</f>
        <v>0</v>
      </c>
      <c r="AM1058" s="306"/>
    </row>
    <row r="1059" spans="1:39" ht="15" hidden="1" customHeight="1" outlineLevel="1">
      <c r="A1059" s="530"/>
      <c r="B1059" s="294"/>
      <c r="C1059" s="291"/>
      <c r="D1059" s="291"/>
      <c r="E1059" s="291"/>
      <c r="F1059" s="291"/>
      <c r="G1059" s="291"/>
      <c r="H1059" s="291"/>
      <c r="I1059" s="291"/>
      <c r="J1059" s="291"/>
      <c r="K1059" s="291"/>
      <c r="L1059" s="291"/>
      <c r="M1059" s="291"/>
      <c r="N1059" s="291"/>
      <c r="O1059" s="291"/>
      <c r="P1059" s="291"/>
      <c r="Q1059" s="291"/>
      <c r="R1059" s="291"/>
      <c r="S1059" s="291"/>
      <c r="T1059" s="291"/>
      <c r="U1059" s="291"/>
      <c r="V1059" s="291"/>
      <c r="W1059" s="291"/>
      <c r="X1059" s="291"/>
      <c r="Y1059" s="412"/>
      <c r="Z1059" s="425"/>
      <c r="AA1059" s="425"/>
      <c r="AB1059" s="425"/>
      <c r="AC1059" s="425"/>
      <c r="AD1059" s="425"/>
      <c r="AE1059" s="425"/>
      <c r="AF1059" s="425"/>
      <c r="AG1059" s="425"/>
      <c r="AH1059" s="425"/>
      <c r="AI1059" s="425"/>
      <c r="AJ1059" s="425"/>
      <c r="AK1059" s="425"/>
      <c r="AL1059" s="425"/>
      <c r="AM1059" s="306"/>
    </row>
    <row r="1060" spans="1:39" ht="15" hidden="1" customHeight="1" outlineLevel="1">
      <c r="A1060" s="530">
        <v>30</v>
      </c>
      <c r="B1060" s="428" t="s">
        <v>122</v>
      </c>
      <c r="C1060" s="291" t="s">
        <v>25</v>
      </c>
      <c r="D1060" s="295"/>
      <c r="E1060" s="295"/>
      <c r="F1060" s="295"/>
      <c r="G1060" s="295"/>
      <c r="H1060" s="295"/>
      <c r="I1060" s="295"/>
      <c r="J1060" s="295"/>
      <c r="K1060" s="295"/>
      <c r="L1060" s="295"/>
      <c r="M1060" s="295"/>
      <c r="N1060" s="295">
        <v>12</v>
      </c>
      <c r="O1060" s="295"/>
      <c r="P1060" s="295"/>
      <c r="Q1060" s="295"/>
      <c r="R1060" s="295"/>
      <c r="S1060" s="295"/>
      <c r="T1060" s="295"/>
      <c r="U1060" s="295"/>
      <c r="V1060" s="295"/>
      <c r="W1060" s="295"/>
      <c r="X1060" s="295"/>
      <c r="Y1060" s="426"/>
      <c r="Z1060" s="415"/>
      <c r="AA1060" s="415"/>
      <c r="AB1060" s="415"/>
      <c r="AC1060" s="415"/>
      <c r="AD1060" s="415"/>
      <c r="AE1060" s="415"/>
      <c r="AF1060" s="415"/>
      <c r="AG1060" s="415"/>
      <c r="AH1060" s="415"/>
      <c r="AI1060" s="415"/>
      <c r="AJ1060" s="415"/>
      <c r="AK1060" s="415"/>
      <c r="AL1060" s="415"/>
      <c r="AM1060" s="296">
        <f>SUM(Y1060:AL1060)</f>
        <v>0</v>
      </c>
    </row>
    <row r="1061" spans="1:39" ht="15" hidden="1" customHeight="1" outlineLevel="1">
      <c r="A1061" s="530"/>
      <c r="B1061" s="294" t="s">
        <v>346</v>
      </c>
      <c r="C1061" s="291" t="s">
        <v>163</v>
      </c>
      <c r="D1061" s="295"/>
      <c r="E1061" s="295"/>
      <c r="F1061" s="295"/>
      <c r="G1061" s="295"/>
      <c r="H1061" s="295"/>
      <c r="I1061" s="295"/>
      <c r="J1061" s="295"/>
      <c r="K1061" s="295"/>
      <c r="L1061" s="295"/>
      <c r="M1061" s="295"/>
      <c r="N1061" s="295">
        <f>N1060</f>
        <v>12</v>
      </c>
      <c r="O1061" s="295"/>
      <c r="P1061" s="295"/>
      <c r="Q1061" s="295"/>
      <c r="R1061" s="295"/>
      <c r="S1061" s="295"/>
      <c r="T1061" s="295"/>
      <c r="U1061" s="295"/>
      <c r="V1061" s="295"/>
      <c r="W1061" s="295"/>
      <c r="X1061" s="295"/>
      <c r="Y1061" s="411">
        <f>Y1060</f>
        <v>0</v>
      </c>
      <c r="Z1061" s="411">
        <f t="shared" ref="Z1061" si="3113">Z1060</f>
        <v>0</v>
      </c>
      <c r="AA1061" s="411">
        <f t="shared" ref="AA1061" si="3114">AA1060</f>
        <v>0</v>
      </c>
      <c r="AB1061" s="411">
        <f t="shared" ref="AB1061" si="3115">AB1060</f>
        <v>0</v>
      </c>
      <c r="AC1061" s="411">
        <f t="shared" ref="AC1061" si="3116">AC1060</f>
        <v>0</v>
      </c>
      <c r="AD1061" s="411">
        <f t="shared" ref="AD1061" si="3117">AD1060</f>
        <v>0</v>
      </c>
      <c r="AE1061" s="411">
        <f t="shared" ref="AE1061" si="3118">AE1060</f>
        <v>0</v>
      </c>
      <c r="AF1061" s="411">
        <f t="shared" ref="AF1061" si="3119">AF1060</f>
        <v>0</v>
      </c>
      <c r="AG1061" s="411">
        <f t="shared" ref="AG1061" si="3120">AG1060</f>
        <v>0</v>
      </c>
      <c r="AH1061" s="411">
        <f t="shared" ref="AH1061" si="3121">AH1060</f>
        <v>0</v>
      </c>
      <c r="AI1061" s="411">
        <f t="shared" ref="AI1061" si="3122">AI1060</f>
        <v>0</v>
      </c>
      <c r="AJ1061" s="411">
        <f t="shared" ref="AJ1061" si="3123">AJ1060</f>
        <v>0</v>
      </c>
      <c r="AK1061" s="411">
        <f t="shared" ref="AK1061" si="3124">AK1060</f>
        <v>0</v>
      </c>
      <c r="AL1061" s="411">
        <f t="shared" ref="AL1061" si="3125">AL1060</f>
        <v>0</v>
      </c>
      <c r="AM1061" s="306"/>
    </row>
    <row r="1062" spans="1:39" ht="15" hidden="1" customHeight="1" outlineLevel="1">
      <c r="A1062" s="530"/>
      <c r="B1062" s="294"/>
      <c r="C1062" s="291"/>
      <c r="D1062" s="291"/>
      <c r="E1062" s="291"/>
      <c r="F1062" s="291"/>
      <c r="G1062" s="291"/>
      <c r="H1062" s="291"/>
      <c r="I1062" s="291"/>
      <c r="J1062" s="291"/>
      <c r="K1062" s="291"/>
      <c r="L1062" s="291"/>
      <c r="M1062" s="291"/>
      <c r="N1062" s="291"/>
      <c r="O1062" s="291"/>
      <c r="P1062" s="291"/>
      <c r="Q1062" s="291"/>
      <c r="R1062" s="291"/>
      <c r="S1062" s="291"/>
      <c r="T1062" s="291"/>
      <c r="U1062" s="291"/>
      <c r="V1062" s="291"/>
      <c r="W1062" s="291"/>
      <c r="X1062" s="291"/>
      <c r="Y1062" s="412"/>
      <c r="Z1062" s="425"/>
      <c r="AA1062" s="425"/>
      <c r="AB1062" s="425"/>
      <c r="AC1062" s="425"/>
      <c r="AD1062" s="425"/>
      <c r="AE1062" s="425"/>
      <c r="AF1062" s="425"/>
      <c r="AG1062" s="425"/>
      <c r="AH1062" s="425"/>
      <c r="AI1062" s="425"/>
      <c r="AJ1062" s="425"/>
      <c r="AK1062" s="425"/>
      <c r="AL1062" s="425"/>
      <c r="AM1062" s="306"/>
    </row>
    <row r="1063" spans="1:39" ht="15" hidden="1" customHeight="1" outlineLevel="1">
      <c r="A1063" s="530">
        <v>31</v>
      </c>
      <c r="B1063" s="428" t="s">
        <v>123</v>
      </c>
      <c r="C1063" s="291" t="s">
        <v>25</v>
      </c>
      <c r="D1063" s="295"/>
      <c r="E1063" s="295"/>
      <c r="F1063" s="295"/>
      <c r="G1063" s="295"/>
      <c r="H1063" s="295"/>
      <c r="I1063" s="295"/>
      <c r="J1063" s="295"/>
      <c r="K1063" s="295"/>
      <c r="L1063" s="295"/>
      <c r="M1063" s="295"/>
      <c r="N1063" s="295">
        <v>12</v>
      </c>
      <c r="O1063" s="295"/>
      <c r="P1063" s="295"/>
      <c r="Q1063" s="295"/>
      <c r="R1063" s="295"/>
      <c r="S1063" s="295"/>
      <c r="T1063" s="295"/>
      <c r="U1063" s="295"/>
      <c r="V1063" s="295"/>
      <c r="W1063" s="295"/>
      <c r="X1063" s="295"/>
      <c r="Y1063" s="426"/>
      <c r="Z1063" s="415"/>
      <c r="AA1063" s="415"/>
      <c r="AB1063" s="415"/>
      <c r="AC1063" s="415"/>
      <c r="AD1063" s="415"/>
      <c r="AE1063" s="415"/>
      <c r="AF1063" s="415"/>
      <c r="AG1063" s="415"/>
      <c r="AH1063" s="415"/>
      <c r="AI1063" s="415"/>
      <c r="AJ1063" s="415"/>
      <c r="AK1063" s="415"/>
      <c r="AL1063" s="415"/>
      <c r="AM1063" s="296">
        <f>SUM(Y1063:AL1063)</f>
        <v>0</v>
      </c>
    </row>
    <row r="1064" spans="1:39" ht="15" hidden="1" customHeight="1" outlineLevel="1">
      <c r="A1064" s="530"/>
      <c r="B1064" s="294" t="s">
        <v>346</v>
      </c>
      <c r="C1064" s="291" t="s">
        <v>163</v>
      </c>
      <c r="D1064" s="295"/>
      <c r="E1064" s="295"/>
      <c r="F1064" s="295"/>
      <c r="G1064" s="295"/>
      <c r="H1064" s="295"/>
      <c r="I1064" s="295"/>
      <c r="J1064" s="295"/>
      <c r="K1064" s="295"/>
      <c r="L1064" s="295"/>
      <c r="M1064" s="295"/>
      <c r="N1064" s="295">
        <f>N1063</f>
        <v>12</v>
      </c>
      <c r="O1064" s="295"/>
      <c r="P1064" s="295"/>
      <c r="Q1064" s="295"/>
      <c r="R1064" s="295"/>
      <c r="S1064" s="295"/>
      <c r="T1064" s="295"/>
      <c r="U1064" s="295"/>
      <c r="V1064" s="295"/>
      <c r="W1064" s="295"/>
      <c r="X1064" s="295"/>
      <c r="Y1064" s="411">
        <f>Y1063</f>
        <v>0</v>
      </c>
      <c r="Z1064" s="411">
        <f t="shared" ref="Z1064" si="3126">Z1063</f>
        <v>0</v>
      </c>
      <c r="AA1064" s="411">
        <f t="shared" ref="AA1064" si="3127">AA1063</f>
        <v>0</v>
      </c>
      <c r="AB1064" s="411">
        <f t="shared" ref="AB1064" si="3128">AB1063</f>
        <v>0</v>
      </c>
      <c r="AC1064" s="411">
        <f t="shared" ref="AC1064" si="3129">AC1063</f>
        <v>0</v>
      </c>
      <c r="AD1064" s="411">
        <f t="shared" ref="AD1064" si="3130">AD1063</f>
        <v>0</v>
      </c>
      <c r="AE1064" s="411">
        <f t="shared" ref="AE1064" si="3131">AE1063</f>
        <v>0</v>
      </c>
      <c r="AF1064" s="411">
        <f t="shared" ref="AF1064" si="3132">AF1063</f>
        <v>0</v>
      </c>
      <c r="AG1064" s="411">
        <f t="shared" ref="AG1064" si="3133">AG1063</f>
        <v>0</v>
      </c>
      <c r="AH1064" s="411">
        <f t="shared" ref="AH1064" si="3134">AH1063</f>
        <v>0</v>
      </c>
      <c r="AI1064" s="411">
        <f t="shared" ref="AI1064" si="3135">AI1063</f>
        <v>0</v>
      </c>
      <c r="AJ1064" s="411">
        <f t="shared" ref="AJ1064" si="3136">AJ1063</f>
        <v>0</v>
      </c>
      <c r="AK1064" s="411">
        <f t="shared" ref="AK1064" si="3137">AK1063</f>
        <v>0</v>
      </c>
      <c r="AL1064" s="411">
        <f t="shared" ref="AL1064" si="3138">AL1063</f>
        <v>0</v>
      </c>
      <c r="AM1064" s="306"/>
    </row>
    <row r="1065" spans="1:39" ht="15" hidden="1" customHeight="1" outlineLevel="1">
      <c r="A1065" s="530"/>
      <c r="B1065" s="428"/>
      <c r="C1065" s="291"/>
      <c r="D1065" s="291"/>
      <c r="E1065" s="291"/>
      <c r="F1065" s="291"/>
      <c r="G1065" s="291"/>
      <c r="H1065" s="291"/>
      <c r="I1065" s="291"/>
      <c r="J1065" s="291"/>
      <c r="K1065" s="291"/>
      <c r="L1065" s="291"/>
      <c r="M1065" s="291"/>
      <c r="N1065" s="291"/>
      <c r="O1065" s="291"/>
      <c r="P1065" s="291"/>
      <c r="Q1065" s="291"/>
      <c r="R1065" s="291"/>
      <c r="S1065" s="291"/>
      <c r="T1065" s="291"/>
      <c r="U1065" s="291"/>
      <c r="V1065" s="291"/>
      <c r="W1065" s="291"/>
      <c r="X1065" s="291"/>
      <c r="Y1065" s="412"/>
      <c r="Z1065" s="425"/>
      <c r="AA1065" s="425"/>
      <c r="AB1065" s="425"/>
      <c r="AC1065" s="425"/>
      <c r="AD1065" s="425"/>
      <c r="AE1065" s="425"/>
      <c r="AF1065" s="425"/>
      <c r="AG1065" s="425"/>
      <c r="AH1065" s="425"/>
      <c r="AI1065" s="425"/>
      <c r="AJ1065" s="425"/>
      <c r="AK1065" s="425"/>
      <c r="AL1065" s="425"/>
      <c r="AM1065" s="306"/>
    </row>
    <row r="1066" spans="1:39" ht="15" hidden="1" customHeight="1" outlineLevel="1">
      <c r="A1066" s="530">
        <v>32</v>
      </c>
      <c r="B1066" s="428" t="s">
        <v>124</v>
      </c>
      <c r="C1066" s="291" t="s">
        <v>25</v>
      </c>
      <c r="D1066" s="295"/>
      <c r="E1066" s="295"/>
      <c r="F1066" s="295"/>
      <c r="G1066" s="295"/>
      <c r="H1066" s="295"/>
      <c r="I1066" s="295"/>
      <c r="J1066" s="295"/>
      <c r="K1066" s="295"/>
      <c r="L1066" s="295"/>
      <c r="M1066" s="295"/>
      <c r="N1066" s="295">
        <v>12</v>
      </c>
      <c r="O1066" s="295"/>
      <c r="P1066" s="295"/>
      <c r="Q1066" s="295"/>
      <c r="R1066" s="295"/>
      <c r="S1066" s="295"/>
      <c r="T1066" s="295"/>
      <c r="U1066" s="295"/>
      <c r="V1066" s="295"/>
      <c r="W1066" s="295"/>
      <c r="X1066" s="295"/>
      <c r="Y1066" s="426"/>
      <c r="Z1066" s="415"/>
      <c r="AA1066" s="415"/>
      <c r="AB1066" s="415"/>
      <c r="AC1066" s="415"/>
      <c r="AD1066" s="415"/>
      <c r="AE1066" s="415"/>
      <c r="AF1066" s="415"/>
      <c r="AG1066" s="415"/>
      <c r="AH1066" s="415"/>
      <c r="AI1066" s="415"/>
      <c r="AJ1066" s="415"/>
      <c r="AK1066" s="415"/>
      <c r="AL1066" s="415"/>
      <c r="AM1066" s="296">
        <f>SUM(Y1066:AL1066)</f>
        <v>0</v>
      </c>
    </row>
    <row r="1067" spans="1:39" ht="15" hidden="1" customHeight="1" outlineLevel="1">
      <c r="A1067" s="530"/>
      <c r="B1067" s="294" t="s">
        <v>346</v>
      </c>
      <c r="C1067" s="291" t="s">
        <v>163</v>
      </c>
      <c r="D1067" s="295"/>
      <c r="E1067" s="295"/>
      <c r="F1067" s="295"/>
      <c r="G1067" s="295"/>
      <c r="H1067" s="295"/>
      <c r="I1067" s="295"/>
      <c r="J1067" s="295"/>
      <c r="K1067" s="295"/>
      <c r="L1067" s="295"/>
      <c r="M1067" s="295"/>
      <c r="N1067" s="295">
        <f>N1066</f>
        <v>12</v>
      </c>
      <c r="O1067" s="295"/>
      <c r="P1067" s="295"/>
      <c r="Q1067" s="295"/>
      <c r="R1067" s="295"/>
      <c r="S1067" s="295"/>
      <c r="T1067" s="295"/>
      <c r="U1067" s="295"/>
      <c r="V1067" s="295"/>
      <c r="W1067" s="295"/>
      <c r="X1067" s="295"/>
      <c r="Y1067" s="411">
        <f>Y1066</f>
        <v>0</v>
      </c>
      <c r="Z1067" s="411">
        <f t="shared" ref="Z1067" si="3139">Z1066</f>
        <v>0</v>
      </c>
      <c r="AA1067" s="411">
        <f t="shared" ref="AA1067" si="3140">AA1066</f>
        <v>0</v>
      </c>
      <c r="AB1067" s="411">
        <f t="shared" ref="AB1067" si="3141">AB1066</f>
        <v>0</v>
      </c>
      <c r="AC1067" s="411">
        <f t="shared" ref="AC1067" si="3142">AC1066</f>
        <v>0</v>
      </c>
      <c r="AD1067" s="411">
        <f t="shared" ref="AD1067" si="3143">AD1066</f>
        <v>0</v>
      </c>
      <c r="AE1067" s="411">
        <f t="shared" ref="AE1067" si="3144">AE1066</f>
        <v>0</v>
      </c>
      <c r="AF1067" s="411">
        <f t="shared" ref="AF1067" si="3145">AF1066</f>
        <v>0</v>
      </c>
      <c r="AG1067" s="411">
        <f t="shared" ref="AG1067" si="3146">AG1066</f>
        <v>0</v>
      </c>
      <c r="AH1067" s="411">
        <f t="shared" ref="AH1067" si="3147">AH1066</f>
        <v>0</v>
      </c>
      <c r="AI1067" s="411">
        <f t="shared" ref="AI1067" si="3148">AI1066</f>
        <v>0</v>
      </c>
      <c r="AJ1067" s="411">
        <f t="shared" ref="AJ1067" si="3149">AJ1066</f>
        <v>0</v>
      </c>
      <c r="AK1067" s="411">
        <f t="shared" ref="AK1067" si="3150">AK1066</f>
        <v>0</v>
      </c>
      <c r="AL1067" s="411">
        <f t="shared" ref="AL1067" si="3151">AL1066</f>
        <v>0</v>
      </c>
      <c r="AM1067" s="306"/>
    </row>
    <row r="1068" spans="1:39" ht="15" hidden="1" customHeight="1" outlineLevel="1">
      <c r="A1068" s="530"/>
      <c r="B1068" s="428"/>
      <c r="C1068" s="291"/>
      <c r="D1068" s="291"/>
      <c r="E1068" s="291"/>
      <c r="F1068" s="291"/>
      <c r="G1068" s="291"/>
      <c r="H1068" s="291"/>
      <c r="I1068" s="291"/>
      <c r="J1068" s="291"/>
      <c r="K1068" s="291"/>
      <c r="L1068" s="291"/>
      <c r="M1068" s="291"/>
      <c r="N1068" s="291"/>
      <c r="O1068" s="291"/>
      <c r="P1068" s="291"/>
      <c r="Q1068" s="291"/>
      <c r="R1068" s="291"/>
      <c r="S1068" s="291"/>
      <c r="T1068" s="291"/>
      <c r="U1068" s="291"/>
      <c r="V1068" s="291"/>
      <c r="W1068" s="291"/>
      <c r="X1068" s="291"/>
      <c r="Y1068" s="412"/>
      <c r="Z1068" s="425"/>
      <c r="AA1068" s="425"/>
      <c r="AB1068" s="425"/>
      <c r="AC1068" s="425"/>
      <c r="AD1068" s="425"/>
      <c r="AE1068" s="425"/>
      <c r="AF1068" s="425"/>
      <c r="AG1068" s="425"/>
      <c r="AH1068" s="425"/>
      <c r="AI1068" s="425"/>
      <c r="AJ1068" s="425"/>
      <c r="AK1068" s="425"/>
      <c r="AL1068" s="425"/>
      <c r="AM1068" s="306"/>
    </row>
    <row r="1069" spans="1:39" ht="15" hidden="1" customHeight="1" outlineLevel="1">
      <c r="A1069" s="530"/>
      <c r="B1069" s="288" t="s">
        <v>501</v>
      </c>
      <c r="C1069" s="291"/>
      <c r="D1069" s="291"/>
      <c r="E1069" s="291"/>
      <c r="F1069" s="291"/>
      <c r="G1069" s="291"/>
      <c r="H1069" s="291"/>
      <c r="I1069" s="291"/>
      <c r="J1069" s="291"/>
      <c r="K1069" s="291"/>
      <c r="L1069" s="291"/>
      <c r="M1069" s="291"/>
      <c r="N1069" s="291"/>
      <c r="O1069" s="291"/>
      <c r="P1069" s="291"/>
      <c r="Q1069" s="291"/>
      <c r="R1069" s="291"/>
      <c r="S1069" s="291"/>
      <c r="T1069" s="291"/>
      <c r="U1069" s="291"/>
      <c r="V1069" s="291"/>
      <c r="W1069" s="291"/>
      <c r="X1069" s="291"/>
      <c r="Y1069" s="412"/>
      <c r="Z1069" s="425"/>
      <c r="AA1069" s="425"/>
      <c r="AB1069" s="425"/>
      <c r="AC1069" s="425"/>
      <c r="AD1069" s="425"/>
      <c r="AE1069" s="425"/>
      <c r="AF1069" s="425"/>
      <c r="AG1069" s="425"/>
      <c r="AH1069" s="425"/>
      <c r="AI1069" s="425"/>
      <c r="AJ1069" s="425"/>
      <c r="AK1069" s="425"/>
      <c r="AL1069" s="425"/>
      <c r="AM1069" s="306"/>
    </row>
    <row r="1070" spans="1:39" ht="15" hidden="1" customHeight="1" outlineLevel="1">
      <c r="A1070" s="530">
        <v>33</v>
      </c>
      <c r="B1070" s="428" t="s">
        <v>125</v>
      </c>
      <c r="C1070" s="291" t="s">
        <v>25</v>
      </c>
      <c r="D1070" s="295"/>
      <c r="E1070" s="295"/>
      <c r="F1070" s="295"/>
      <c r="G1070" s="295"/>
      <c r="H1070" s="295"/>
      <c r="I1070" s="295"/>
      <c r="J1070" s="295"/>
      <c r="K1070" s="295"/>
      <c r="L1070" s="295"/>
      <c r="M1070" s="295"/>
      <c r="N1070" s="295">
        <v>0</v>
      </c>
      <c r="O1070" s="295"/>
      <c r="P1070" s="295"/>
      <c r="Q1070" s="295"/>
      <c r="R1070" s="295"/>
      <c r="S1070" s="295"/>
      <c r="T1070" s="295"/>
      <c r="U1070" s="295"/>
      <c r="V1070" s="295"/>
      <c r="W1070" s="295"/>
      <c r="X1070" s="295"/>
      <c r="Y1070" s="426"/>
      <c r="Z1070" s="415"/>
      <c r="AA1070" s="415"/>
      <c r="AB1070" s="415"/>
      <c r="AC1070" s="415"/>
      <c r="AD1070" s="415"/>
      <c r="AE1070" s="415"/>
      <c r="AF1070" s="415"/>
      <c r="AG1070" s="415"/>
      <c r="AH1070" s="415"/>
      <c r="AI1070" s="415"/>
      <c r="AJ1070" s="415"/>
      <c r="AK1070" s="415"/>
      <c r="AL1070" s="415"/>
      <c r="AM1070" s="296">
        <f>SUM(Y1070:AL1070)</f>
        <v>0</v>
      </c>
    </row>
    <row r="1071" spans="1:39" ht="15" hidden="1" customHeight="1" outlineLevel="1">
      <c r="A1071" s="530"/>
      <c r="B1071" s="294" t="s">
        <v>346</v>
      </c>
      <c r="C1071" s="291" t="s">
        <v>163</v>
      </c>
      <c r="D1071" s="295"/>
      <c r="E1071" s="295"/>
      <c r="F1071" s="295"/>
      <c r="G1071" s="295"/>
      <c r="H1071" s="295"/>
      <c r="I1071" s="295"/>
      <c r="J1071" s="295"/>
      <c r="K1071" s="295"/>
      <c r="L1071" s="295"/>
      <c r="M1071" s="295"/>
      <c r="N1071" s="295">
        <f>N1070</f>
        <v>0</v>
      </c>
      <c r="O1071" s="295"/>
      <c r="P1071" s="295"/>
      <c r="Q1071" s="295"/>
      <c r="R1071" s="295"/>
      <c r="S1071" s="295"/>
      <c r="T1071" s="295"/>
      <c r="U1071" s="295"/>
      <c r="V1071" s="295"/>
      <c r="W1071" s="295"/>
      <c r="X1071" s="295"/>
      <c r="Y1071" s="411">
        <f>Y1070</f>
        <v>0</v>
      </c>
      <c r="Z1071" s="411">
        <f t="shared" ref="Z1071" si="3152">Z1070</f>
        <v>0</v>
      </c>
      <c r="AA1071" s="411">
        <f t="shared" ref="AA1071" si="3153">AA1070</f>
        <v>0</v>
      </c>
      <c r="AB1071" s="411">
        <f t="shared" ref="AB1071" si="3154">AB1070</f>
        <v>0</v>
      </c>
      <c r="AC1071" s="411">
        <f t="shared" ref="AC1071" si="3155">AC1070</f>
        <v>0</v>
      </c>
      <c r="AD1071" s="411">
        <f t="shared" ref="AD1071" si="3156">AD1070</f>
        <v>0</v>
      </c>
      <c r="AE1071" s="411">
        <f t="shared" ref="AE1071" si="3157">AE1070</f>
        <v>0</v>
      </c>
      <c r="AF1071" s="411">
        <f t="shared" ref="AF1071" si="3158">AF1070</f>
        <v>0</v>
      </c>
      <c r="AG1071" s="411">
        <f t="shared" ref="AG1071" si="3159">AG1070</f>
        <v>0</v>
      </c>
      <c r="AH1071" s="411">
        <f t="shared" ref="AH1071" si="3160">AH1070</f>
        <v>0</v>
      </c>
      <c r="AI1071" s="411">
        <f t="shared" ref="AI1071" si="3161">AI1070</f>
        <v>0</v>
      </c>
      <c r="AJ1071" s="411">
        <f t="shared" ref="AJ1071" si="3162">AJ1070</f>
        <v>0</v>
      </c>
      <c r="AK1071" s="411">
        <f t="shared" ref="AK1071" si="3163">AK1070</f>
        <v>0</v>
      </c>
      <c r="AL1071" s="411">
        <f t="shared" ref="AL1071" si="3164">AL1070</f>
        <v>0</v>
      </c>
      <c r="AM1071" s="306"/>
    </row>
    <row r="1072" spans="1:39" ht="15" hidden="1" customHeight="1" outlineLevel="1">
      <c r="A1072" s="530"/>
      <c r="B1072" s="428"/>
      <c r="C1072" s="291"/>
      <c r="D1072" s="291"/>
      <c r="E1072" s="291"/>
      <c r="F1072" s="291"/>
      <c r="G1072" s="291"/>
      <c r="H1072" s="291"/>
      <c r="I1072" s="291"/>
      <c r="J1072" s="291"/>
      <c r="K1072" s="291"/>
      <c r="L1072" s="291"/>
      <c r="M1072" s="291"/>
      <c r="N1072" s="291"/>
      <c r="O1072" s="291"/>
      <c r="P1072" s="291"/>
      <c r="Q1072" s="291"/>
      <c r="R1072" s="291"/>
      <c r="S1072" s="291"/>
      <c r="T1072" s="291"/>
      <c r="U1072" s="291"/>
      <c r="V1072" s="291"/>
      <c r="W1072" s="291"/>
      <c r="X1072" s="291"/>
      <c r="Y1072" s="412"/>
      <c r="Z1072" s="425"/>
      <c r="AA1072" s="425"/>
      <c r="AB1072" s="425"/>
      <c r="AC1072" s="425"/>
      <c r="AD1072" s="425"/>
      <c r="AE1072" s="425"/>
      <c r="AF1072" s="425"/>
      <c r="AG1072" s="425"/>
      <c r="AH1072" s="425"/>
      <c r="AI1072" s="425"/>
      <c r="AJ1072" s="425"/>
      <c r="AK1072" s="425"/>
      <c r="AL1072" s="425"/>
      <c r="AM1072" s="306"/>
    </row>
    <row r="1073" spans="1:39" ht="15" hidden="1" customHeight="1" outlineLevel="1">
      <c r="A1073" s="530">
        <v>34</v>
      </c>
      <c r="B1073" s="428" t="s">
        <v>126</v>
      </c>
      <c r="C1073" s="291" t="s">
        <v>25</v>
      </c>
      <c r="D1073" s="295"/>
      <c r="E1073" s="295"/>
      <c r="F1073" s="295"/>
      <c r="G1073" s="295"/>
      <c r="H1073" s="295"/>
      <c r="I1073" s="295"/>
      <c r="J1073" s="295"/>
      <c r="K1073" s="295"/>
      <c r="L1073" s="295"/>
      <c r="M1073" s="295"/>
      <c r="N1073" s="295">
        <v>0</v>
      </c>
      <c r="O1073" s="295"/>
      <c r="P1073" s="295"/>
      <c r="Q1073" s="295"/>
      <c r="R1073" s="295"/>
      <c r="S1073" s="295"/>
      <c r="T1073" s="295"/>
      <c r="U1073" s="295"/>
      <c r="V1073" s="295"/>
      <c r="W1073" s="295"/>
      <c r="X1073" s="295"/>
      <c r="Y1073" s="426"/>
      <c r="Z1073" s="415"/>
      <c r="AA1073" s="415"/>
      <c r="AB1073" s="415"/>
      <c r="AC1073" s="415"/>
      <c r="AD1073" s="415"/>
      <c r="AE1073" s="415"/>
      <c r="AF1073" s="415"/>
      <c r="AG1073" s="415"/>
      <c r="AH1073" s="415"/>
      <c r="AI1073" s="415"/>
      <c r="AJ1073" s="415"/>
      <c r="AK1073" s="415"/>
      <c r="AL1073" s="415"/>
      <c r="AM1073" s="296">
        <f>SUM(Y1073:AL1073)</f>
        <v>0</v>
      </c>
    </row>
    <row r="1074" spans="1:39" ht="15" hidden="1" customHeight="1" outlineLevel="1">
      <c r="A1074" s="530"/>
      <c r="B1074" s="294" t="s">
        <v>346</v>
      </c>
      <c r="C1074" s="291" t="s">
        <v>163</v>
      </c>
      <c r="D1074" s="295"/>
      <c r="E1074" s="295"/>
      <c r="F1074" s="295"/>
      <c r="G1074" s="295"/>
      <c r="H1074" s="295"/>
      <c r="I1074" s="295"/>
      <c r="J1074" s="295"/>
      <c r="K1074" s="295"/>
      <c r="L1074" s="295"/>
      <c r="M1074" s="295"/>
      <c r="N1074" s="295">
        <f>N1073</f>
        <v>0</v>
      </c>
      <c r="O1074" s="295"/>
      <c r="P1074" s="295"/>
      <c r="Q1074" s="295"/>
      <c r="R1074" s="295"/>
      <c r="S1074" s="295"/>
      <c r="T1074" s="295"/>
      <c r="U1074" s="295"/>
      <c r="V1074" s="295"/>
      <c r="W1074" s="295"/>
      <c r="X1074" s="295"/>
      <c r="Y1074" s="411">
        <f>Y1073</f>
        <v>0</v>
      </c>
      <c r="Z1074" s="411">
        <f t="shared" ref="Z1074" si="3165">Z1073</f>
        <v>0</v>
      </c>
      <c r="AA1074" s="411">
        <f t="shared" ref="AA1074" si="3166">AA1073</f>
        <v>0</v>
      </c>
      <c r="AB1074" s="411">
        <f t="shared" ref="AB1074" si="3167">AB1073</f>
        <v>0</v>
      </c>
      <c r="AC1074" s="411">
        <f t="shared" ref="AC1074" si="3168">AC1073</f>
        <v>0</v>
      </c>
      <c r="AD1074" s="411">
        <f t="shared" ref="AD1074" si="3169">AD1073</f>
        <v>0</v>
      </c>
      <c r="AE1074" s="411">
        <f t="shared" ref="AE1074" si="3170">AE1073</f>
        <v>0</v>
      </c>
      <c r="AF1074" s="411">
        <f t="shared" ref="AF1074" si="3171">AF1073</f>
        <v>0</v>
      </c>
      <c r="AG1074" s="411">
        <f t="shared" ref="AG1074" si="3172">AG1073</f>
        <v>0</v>
      </c>
      <c r="AH1074" s="411">
        <f t="shared" ref="AH1074" si="3173">AH1073</f>
        <v>0</v>
      </c>
      <c r="AI1074" s="411">
        <f t="shared" ref="AI1074" si="3174">AI1073</f>
        <v>0</v>
      </c>
      <c r="AJ1074" s="411">
        <f t="shared" ref="AJ1074" si="3175">AJ1073</f>
        <v>0</v>
      </c>
      <c r="AK1074" s="411">
        <f t="shared" ref="AK1074" si="3176">AK1073</f>
        <v>0</v>
      </c>
      <c r="AL1074" s="411">
        <f t="shared" ref="AL1074" si="3177">AL1073</f>
        <v>0</v>
      </c>
      <c r="AM1074" s="306"/>
    </row>
    <row r="1075" spans="1:39" ht="15" hidden="1" customHeight="1" outlineLevel="1">
      <c r="A1075" s="530"/>
      <c r="B1075" s="428"/>
      <c r="C1075" s="291"/>
      <c r="D1075" s="291"/>
      <c r="E1075" s="291"/>
      <c r="F1075" s="291"/>
      <c r="G1075" s="291"/>
      <c r="H1075" s="291"/>
      <c r="I1075" s="291"/>
      <c r="J1075" s="291"/>
      <c r="K1075" s="291"/>
      <c r="L1075" s="291"/>
      <c r="M1075" s="291"/>
      <c r="N1075" s="291"/>
      <c r="O1075" s="291"/>
      <c r="P1075" s="291"/>
      <c r="Q1075" s="291"/>
      <c r="R1075" s="291"/>
      <c r="S1075" s="291"/>
      <c r="T1075" s="291"/>
      <c r="U1075" s="291"/>
      <c r="V1075" s="291"/>
      <c r="W1075" s="291"/>
      <c r="X1075" s="291"/>
      <c r="Y1075" s="412"/>
      <c r="Z1075" s="425"/>
      <c r="AA1075" s="425"/>
      <c r="AB1075" s="425"/>
      <c r="AC1075" s="425"/>
      <c r="AD1075" s="425"/>
      <c r="AE1075" s="425"/>
      <c r="AF1075" s="425"/>
      <c r="AG1075" s="425"/>
      <c r="AH1075" s="425"/>
      <c r="AI1075" s="425"/>
      <c r="AJ1075" s="425"/>
      <c r="AK1075" s="425"/>
      <c r="AL1075" s="425"/>
      <c r="AM1075" s="306"/>
    </row>
    <row r="1076" spans="1:39" ht="15" hidden="1" customHeight="1" outlineLevel="1">
      <c r="A1076" s="530">
        <v>35</v>
      </c>
      <c r="B1076" s="428" t="s">
        <v>127</v>
      </c>
      <c r="C1076" s="291" t="s">
        <v>25</v>
      </c>
      <c r="D1076" s="295"/>
      <c r="E1076" s="295"/>
      <c r="F1076" s="295"/>
      <c r="G1076" s="295"/>
      <c r="H1076" s="295"/>
      <c r="I1076" s="295"/>
      <c r="J1076" s="295"/>
      <c r="K1076" s="295"/>
      <c r="L1076" s="295"/>
      <c r="M1076" s="295"/>
      <c r="N1076" s="295">
        <v>0</v>
      </c>
      <c r="O1076" s="295"/>
      <c r="P1076" s="295"/>
      <c r="Q1076" s="295"/>
      <c r="R1076" s="295"/>
      <c r="S1076" s="295"/>
      <c r="T1076" s="295"/>
      <c r="U1076" s="295"/>
      <c r="V1076" s="295"/>
      <c r="W1076" s="295"/>
      <c r="X1076" s="295"/>
      <c r="Y1076" s="426"/>
      <c r="Z1076" s="415"/>
      <c r="AA1076" s="415"/>
      <c r="AB1076" s="415"/>
      <c r="AC1076" s="415"/>
      <c r="AD1076" s="415"/>
      <c r="AE1076" s="415"/>
      <c r="AF1076" s="415"/>
      <c r="AG1076" s="415"/>
      <c r="AH1076" s="415"/>
      <c r="AI1076" s="415"/>
      <c r="AJ1076" s="415"/>
      <c r="AK1076" s="415"/>
      <c r="AL1076" s="415"/>
      <c r="AM1076" s="296">
        <f>SUM(Y1076:AL1076)</f>
        <v>0</v>
      </c>
    </row>
    <row r="1077" spans="1:39" ht="15" hidden="1" customHeight="1" outlineLevel="1">
      <c r="A1077" s="530"/>
      <c r="B1077" s="294" t="s">
        <v>346</v>
      </c>
      <c r="C1077" s="291" t="s">
        <v>163</v>
      </c>
      <c r="D1077" s="295"/>
      <c r="E1077" s="295"/>
      <c r="F1077" s="295"/>
      <c r="G1077" s="295"/>
      <c r="H1077" s="295"/>
      <c r="I1077" s="295"/>
      <c r="J1077" s="295"/>
      <c r="K1077" s="295"/>
      <c r="L1077" s="295"/>
      <c r="M1077" s="295"/>
      <c r="N1077" s="295">
        <f>N1076</f>
        <v>0</v>
      </c>
      <c r="O1077" s="295"/>
      <c r="P1077" s="295"/>
      <c r="Q1077" s="295"/>
      <c r="R1077" s="295"/>
      <c r="S1077" s="295"/>
      <c r="T1077" s="295"/>
      <c r="U1077" s="295"/>
      <c r="V1077" s="295"/>
      <c r="W1077" s="295"/>
      <c r="X1077" s="295"/>
      <c r="Y1077" s="411">
        <f>Y1076</f>
        <v>0</v>
      </c>
      <c r="Z1077" s="411">
        <f t="shared" ref="Z1077" si="3178">Z1076</f>
        <v>0</v>
      </c>
      <c r="AA1077" s="411">
        <f t="shared" ref="AA1077" si="3179">AA1076</f>
        <v>0</v>
      </c>
      <c r="AB1077" s="411">
        <f t="shared" ref="AB1077" si="3180">AB1076</f>
        <v>0</v>
      </c>
      <c r="AC1077" s="411">
        <f t="shared" ref="AC1077" si="3181">AC1076</f>
        <v>0</v>
      </c>
      <c r="AD1077" s="411">
        <f t="shared" ref="AD1077" si="3182">AD1076</f>
        <v>0</v>
      </c>
      <c r="AE1077" s="411">
        <f t="shared" ref="AE1077" si="3183">AE1076</f>
        <v>0</v>
      </c>
      <c r="AF1077" s="411">
        <f t="shared" ref="AF1077" si="3184">AF1076</f>
        <v>0</v>
      </c>
      <c r="AG1077" s="411">
        <f t="shared" ref="AG1077" si="3185">AG1076</f>
        <v>0</v>
      </c>
      <c r="AH1077" s="411">
        <f t="shared" ref="AH1077" si="3186">AH1076</f>
        <v>0</v>
      </c>
      <c r="AI1077" s="411">
        <f t="shared" ref="AI1077" si="3187">AI1076</f>
        <v>0</v>
      </c>
      <c r="AJ1077" s="411">
        <f t="shared" ref="AJ1077" si="3188">AJ1076</f>
        <v>0</v>
      </c>
      <c r="AK1077" s="411">
        <f t="shared" ref="AK1077" si="3189">AK1076</f>
        <v>0</v>
      </c>
      <c r="AL1077" s="411">
        <f t="shared" ref="AL1077" si="3190">AL1076</f>
        <v>0</v>
      </c>
      <c r="AM1077" s="306"/>
    </row>
    <row r="1078" spans="1:39" ht="15" hidden="1" customHeight="1" outlineLevel="1">
      <c r="A1078" s="530"/>
      <c r="B1078" s="431"/>
      <c r="C1078" s="291"/>
      <c r="D1078" s="291"/>
      <c r="E1078" s="291"/>
      <c r="F1078" s="291"/>
      <c r="G1078" s="291"/>
      <c r="H1078" s="291"/>
      <c r="I1078" s="291"/>
      <c r="J1078" s="291"/>
      <c r="K1078" s="291"/>
      <c r="L1078" s="291"/>
      <c r="M1078" s="291"/>
      <c r="N1078" s="291"/>
      <c r="O1078" s="291"/>
      <c r="P1078" s="291"/>
      <c r="Q1078" s="291"/>
      <c r="R1078" s="291"/>
      <c r="S1078" s="291"/>
      <c r="T1078" s="291"/>
      <c r="U1078" s="291"/>
      <c r="V1078" s="291"/>
      <c r="W1078" s="291"/>
      <c r="X1078" s="291"/>
      <c r="Y1078" s="412"/>
      <c r="Z1078" s="425"/>
      <c r="AA1078" s="425"/>
      <c r="AB1078" s="425"/>
      <c r="AC1078" s="425"/>
      <c r="AD1078" s="425"/>
      <c r="AE1078" s="425"/>
      <c r="AF1078" s="425"/>
      <c r="AG1078" s="425"/>
      <c r="AH1078" s="425"/>
      <c r="AI1078" s="425"/>
      <c r="AJ1078" s="425"/>
      <c r="AK1078" s="425"/>
      <c r="AL1078" s="425"/>
      <c r="AM1078" s="306"/>
    </row>
    <row r="1079" spans="1:39" ht="15" hidden="1" customHeight="1" outlineLevel="1">
      <c r="A1079" s="530"/>
      <c r="B1079" s="288" t="s">
        <v>502</v>
      </c>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28.5" hidden="1" customHeight="1" outlineLevel="1">
      <c r="A1080" s="530">
        <v>36</v>
      </c>
      <c r="B1080" s="428" t="s">
        <v>128</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191">Z1080</f>
        <v>0</v>
      </c>
      <c r="AA1081" s="411">
        <f t="shared" ref="AA1081" si="3192">AA1080</f>
        <v>0</v>
      </c>
      <c r="AB1081" s="411">
        <f t="shared" ref="AB1081" si="3193">AB1080</f>
        <v>0</v>
      </c>
      <c r="AC1081" s="411">
        <f t="shared" ref="AC1081" si="3194">AC1080</f>
        <v>0</v>
      </c>
      <c r="AD1081" s="411">
        <f t="shared" ref="AD1081" si="3195">AD1080</f>
        <v>0</v>
      </c>
      <c r="AE1081" s="411">
        <f t="shared" ref="AE1081" si="3196">AE1080</f>
        <v>0</v>
      </c>
      <c r="AF1081" s="411">
        <f t="shared" ref="AF1081" si="3197">AF1080</f>
        <v>0</v>
      </c>
      <c r="AG1081" s="411">
        <f t="shared" ref="AG1081" si="3198">AG1080</f>
        <v>0</v>
      </c>
      <c r="AH1081" s="411">
        <f t="shared" ref="AH1081" si="3199">AH1080</f>
        <v>0</v>
      </c>
      <c r="AI1081" s="411">
        <f t="shared" ref="AI1081" si="3200">AI1080</f>
        <v>0</v>
      </c>
      <c r="AJ1081" s="411">
        <f t="shared" ref="AJ1081" si="3201">AJ1080</f>
        <v>0</v>
      </c>
      <c r="AK1081" s="411">
        <f t="shared" ref="AK1081" si="3202">AK1080</f>
        <v>0</v>
      </c>
      <c r="AL1081" s="411">
        <f t="shared" ref="AL1081" si="3203">AL1080</f>
        <v>0</v>
      </c>
      <c r="AM1081" s="306"/>
    </row>
    <row r="1082" spans="1:39" ht="15" hidden="1"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15" hidden="1" customHeight="1" outlineLevel="1">
      <c r="A1083" s="530">
        <v>37</v>
      </c>
      <c r="B1083" s="428" t="s">
        <v>129</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04">Z1083</f>
        <v>0</v>
      </c>
      <c r="AA1084" s="411">
        <f t="shared" ref="AA1084" si="3205">AA1083</f>
        <v>0</v>
      </c>
      <c r="AB1084" s="411">
        <f t="shared" ref="AB1084" si="3206">AB1083</f>
        <v>0</v>
      </c>
      <c r="AC1084" s="411">
        <f t="shared" ref="AC1084" si="3207">AC1083</f>
        <v>0</v>
      </c>
      <c r="AD1084" s="411">
        <f t="shared" ref="AD1084" si="3208">AD1083</f>
        <v>0</v>
      </c>
      <c r="AE1084" s="411">
        <f t="shared" ref="AE1084" si="3209">AE1083</f>
        <v>0</v>
      </c>
      <c r="AF1084" s="411">
        <f t="shared" ref="AF1084" si="3210">AF1083</f>
        <v>0</v>
      </c>
      <c r="AG1084" s="411">
        <f t="shared" ref="AG1084" si="3211">AG1083</f>
        <v>0</v>
      </c>
      <c r="AH1084" s="411">
        <f t="shared" ref="AH1084" si="3212">AH1083</f>
        <v>0</v>
      </c>
      <c r="AI1084" s="411">
        <f t="shared" ref="AI1084" si="3213">AI1083</f>
        <v>0</v>
      </c>
      <c r="AJ1084" s="411">
        <f t="shared" ref="AJ1084" si="3214">AJ1083</f>
        <v>0</v>
      </c>
      <c r="AK1084" s="411">
        <f t="shared" ref="AK1084" si="3215">AK1083</f>
        <v>0</v>
      </c>
      <c r="AL1084" s="411">
        <f t="shared" ref="AL1084" si="3216">AL1083</f>
        <v>0</v>
      </c>
      <c r="AM1084" s="306"/>
    </row>
    <row r="1085" spans="1:39" ht="15" hidden="1"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15" hidden="1" customHeight="1" outlineLevel="1">
      <c r="A1086" s="530">
        <v>38</v>
      </c>
      <c r="B1086" s="428" t="s">
        <v>130</v>
      </c>
      <c r="C1086" s="291" t="s">
        <v>25</v>
      </c>
      <c r="D1086" s="295"/>
      <c r="E1086" s="295"/>
      <c r="F1086" s="295"/>
      <c r="G1086" s="295"/>
      <c r="H1086" s="295"/>
      <c r="I1086" s="295"/>
      <c r="J1086" s="295"/>
      <c r="K1086" s="295"/>
      <c r="L1086" s="295"/>
      <c r="M1086" s="295"/>
      <c r="N1086" s="295">
        <v>12</v>
      </c>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0"/>
      <c r="B1087" s="294" t="s">
        <v>346</v>
      </c>
      <c r="C1087" s="291" t="s">
        <v>163</v>
      </c>
      <c r="D1087" s="295"/>
      <c r="E1087" s="295"/>
      <c r="F1087" s="295"/>
      <c r="G1087" s="295"/>
      <c r="H1087" s="295"/>
      <c r="I1087" s="295"/>
      <c r="J1087" s="295"/>
      <c r="K1087" s="295"/>
      <c r="L1087" s="295"/>
      <c r="M1087" s="295"/>
      <c r="N1087" s="295">
        <f>N1086</f>
        <v>12</v>
      </c>
      <c r="O1087" s="295"/>
      <c r="P1087" s="295"/>
      <c r="Q1087" s="295"/>
      <c r="R1087" s="295"/>
      <c r="S1087" s="295"/>
      <c r="T1087" s="295"/>
      <c r="U1087" s="295"/>
      <c r="V1087" s="295"/>
      <c r="W1087" s="295"/>
      <c r="X1087" s="295"/>
      <c r="Y1087" s="411">
        <f>Y1086</f>
        <v>0</v>
      </c>
      <c r="Z1087" s="411">
        <f t="shared" ref="Z1087" si="3217">Z1086</f>
        <v>0</v>
      </c>
      <c r="AA1087" s="411">
        <f t="shared" ref="AA1087" si="3218">AA1086</f>
        <v>0</v>
      </c>
      <c r="AB1087" s="411">
        <f t="shared" ref="AB1087" si="3219">AB1086</f>
        <v>0</v>
      </c>
      <c r="AC1087" s="411">
        <f t="shared" ref="AC1087" si="3220">AC1086</f>
        <v>0</v>
      </c>
      <c r="AD1087" s="411">
        <f t="shared" ref="AD1087" si="3221">AD1086</f>
        <v>0</v>
      </c>
      <c r="AE1087" s="411">
        <f t="shared" ref="AE1087" si="3222">AE1086</f>
        <v>0</v>
      </c>
      <c r="AF1087" s="411">
        <f t="shared" ref="AF1087" si="3223">AF1086</f>
        <v>0</v>
      </c>
      <c r="AG1087" s="411">
        <f t="shared" ref="AG1087" si="3224">AG1086</f>
        <v>0</v>
      </c>
      <c r="AH1087" s="411">
        <f t="shared" ref="AH1087" si="3225">AH1086</f>
        <v>0</v>
      </c>
      <c r="AI1087" s="411">
        <f t="shared" ref="AI1087" si="3226">AI1086</f>
        <v>0</v>
      </c>
      <c r="AJ1087" s="411">
        <f t="shared" ref="AJ1087" si="3227">AJ1086</f>
        <v>0</v>
      </c>
      <c r="AK1087" s="411">
        <f t="shared" ref="AK1087" si="3228">AK1086</f>
        <v>0</v>
      </c>
      <c r="AL1087" s="411">
        <f t="shared" ref="AL1087" si="3229">AL1086</f>
        <v>0</v>
      </c>
      <c r="AM1087" s="306"/>
    </row>
    <row r="1088" spans="1:39" ht="15" hidden="1"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0">
        <v>39</v>
      </c>
      <c r="B1089" s="428" t="s">
        <v>131</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230">Z1089</f>
        <v>0</v>
      </c>
      <c r="AA1090" s="411">
        <f t="shared" ref="AA1090" si="3231">AA1089</f>
        <v>0</v>
      </c>
      <c r="AB1090" s="411">
        <f t="shared" ref="AB1090" si="3232">AB1089</f>
        <v>0</v>
      </c>
      <c r="AC1090" s="411">
        <f t="shared" ref="AC1090" si="3233">AC1089</f>
        <v>0</v>
      </c>
      <c r="AD1090" s="411">
        <f t="shared" ref="AD1090" si="3234">AD1089</f>
        <v>0</v>
      </c>
      <c r="AE1090" s="411">
        <f t="shared" ref="AE1090" si="3235">AE1089</f>
        <v>0</v>
      </c>
      <c r="AF1090" s="411">
        <f t="shared" ref="AF1090" si="3236">AF1089</f>
        <v>0</v>
      </c>
      <c r="AG1090" s="411">
        <f t="shared" ref="AG1090" si="3237">AG1089</f>
        <v>0</v>
      </c>
      <c r="AH1090" s="411">
        <f t="shared" ref="AH1090" si="3238">AH1089</f>
        <v>0</v>
      </c>
      <c r="AI1090" s="411">
        <f t="shared" ref="AI1090" si="3239">AI1089</f>
        <v>0</v>
      </c>
      <c r="AJ1090" s="411">
        <f t="shared" ref="AJ1090" si="3240">AJ1089</f>
        <v>0</v>
      </c>
      <c r="AK1090" s="411">
        <f t="shared" ref="AK1090" si="3241">AK1089</f>
        <v>0</v>
      </c>
      <c r="AL1090" s="411">
        <f t="shared" ref="AL1090" si="3242">AL1089</f>
        <v>0</v>
      </c>
      <c r="AM1090" s="306"/>
    </row>
    <row r="1091" spans="1:39" ht="15" hidden="1"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15" hidden="1" customHeight="1" outlineLevel="1">
      <c r="A1092" s="530">
        <v>40</v>
      </c>
      <c r="B1092" s="428" t="s">
        <v>132</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243">Z1092</f>
        <v>0</v>
      </c>
      <c r="AA1093" s="411">
        <f t="shared" ref="AA1093" si="3244">AA1092</f>
        <v>0</v>
      </c>
      <c r="AB1093" s="411">
        <f t="shared" ref="AB1093" si="3245">AB1092</f>
        <v>0</v>
      </c>
      <c r="AC1093" s="411">
        <f t="shared" ref="AC1093" si="3246">AC1092</f>
        <v>0</v>
      </c>
      <c r="AD1093" s="411">
        <f t="shared" ref="AD1093" si="3247">AD1092</f>
        <v>0</v>
      </c>
      <c r="AE1093" s="411">
        <f t="shared" ref="AE1093" si="3248">AE1092</f>
        <v>0</v>
      </c>
      <c r="AF1093" s="411">
        <f t="shared" ref="AF1093" si="3249">AF1092</f>
        <v>0</v>
      </c>
      <c r="AG1093" s="411">
        <f t="shared" ref="AG1093" si="3250">AG1092</f>
        <v>0</v>
      </c>
      <c r="AH1093" s="411">
        <f t="shared" ref="AH1093" si="3251">AH1092</f>
        <v>0</v>
      </c>
      <c r="AI1093" s="411">
        <f t="shared" ref="AI1093" si="3252">AI1092</f>
        <v>0</v>
      </c>
      <c r="AJ1093" s="411">
        <f t="shared" ref="AJ1093" si="3253">AJ1092</f>
        <v>0</v>
      </c>
      <c r="AK1093" s="411">
        <f t="shared" ref="AK1093" si="3254">AK1092</f>
        <v>0</v>
      </c>
      <c r="AL1093" s="411">
        <f t="shared" ref="AL1093" si="3255">AL1092</f>
        <v>0</v>
      </c>
      <c r="AM1093" s="306"/>
    </row>
    <row r="1094" spans="1:39" ht="15" hidden="1"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28.5" hidden="1" customHeight="1" outlineLevel="1">
      <c r="A1095" s="530">
        <v>41</v>
      </c>
      <c r="B1095" s="428" t="s">
        <v>133</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256">Z1095</f>
        <v>0</v>
      </c>
      <c r="AA1096" s="411">
        <f t="shared" ref="AA1096" si="3257">AA1095</f>
        <v>0</v>
      </c>
      <c r="AB1096" s="411">
        <f t="shared" ref="AB1096" si="3258">AB1095</f>
        <v>0</v>
      </c>
      <c r="AC1096" s="411">
        <f t="shared" ref="AC1096" si="3259">AC1095</f>
        <v>0</v>
      </c>
      <c r="AD1096" s="411">
        <f t="shared" ref="AD1096" si="3260">AD1095</f>
        <v>0</v>
      </c>
      <c r="AE1096" s="411">
        <f t="shared" ref="AE1096" si="3261">AE1095</f>
        <v>0</v>
      </c>
      <c r="AF1096" s="411">
        <f t="shared" ref="AF1096" si="3262">AF1095</f>
        <v>0</v>
      </c>
      <c r="AG1096" s="411">
        <f t="shared" ref="AG1096" si="3263">AG1095</f>
        <v>0</v>
      </c>
      <c r="AH1096" s="411">
        <f t="shared" ref="AH1096" si="3264">AH1095</f>
        <v>0</v>
      </c>
      <c r="AI1096" s="411">
        <f t="shared" ref="AI1096" si="3265">AI1095</f>
        <v>0</v>
      </c>
      <c r="AJ1096" s="411">
        <f t="shared" ref="AJ1096" si="3266">AJ1095</f>
        <v>0</v>
      </c>
      <c r="AK1096" s="411">
        <f t="shared" ref="AK1096" si="3267">AK1095</f>
        <v>0</v>
      </c>
      <c r="AL1096" s="411">
        <f t="shared" ref="AL1096" si="3268">AL1095</f>
        <v>0</v>
      </c>
      <c r="AM1096" s="306"/>
    </row>
    <row r="1097" spans="1:39" ht="15" hidden="1"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28.5" hidden="1" customHeight="1" outlineLevel="1">
      <c r="A1098" s="530">
        <v>42</v>
      </c>
      <c r="B1098" s="428" t="s">
        <v>134</v>
      </c>
      <c r="C1098" s="291" t="s">
        <v>25</v>
      </c>
      <c r="D1098" s="295"/>
      <c r="E1098" s="295"/>
      <c r="F1098" s="295"/>
      <c r="G1098" s="295"/>
      <c r="H1098" s="295"/>
      <c r="I1098" s="295"/>
      <c r="J1098" s="295"/>
      <c r="K1098" s="295"/>
      <c r="L1098" s="295"/>
      <c r="M1098" s="295"/>
      <c r="N1098" s="291"/>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0"/>
      <c r="B1099" s="294" t="s">
        <v>346</v>
      </c>
      <c r="C1099" s="291" t="s">
        <v>163</v>
      </c>
      <c r="D1099" s="295"/>
      <c r="E1099" s="295"/>
      <c r="F1099" s="295"/>
      <c r="G1099" s="295"/>
      <c r="H1099" s="295"/>
      <c r="I1099" s="295"/>
      <c r="J1099" s="295"/>
      <c r="K1099" s="295"/>
      <c r="L1099" s="295"/>
      <c r="M1099" s="295"/>
      <c r="N1099" s="468"/>
      <c r="O1099" s="295"/>
      <c r="P1099" s="295"/>
      <c r="Q1099" s="295"/>
      <c r="R1099" s="295"/>
      <c r="S1099" s="295"/>
      <c r="T1099" s="295"/>
      <c r="U1099" s="295"/>
      <c r="V1099" s="295"/>
      <c r="W1099" s="295"/>
      <c r="X1099" s="295"/>
      <c r="Y1099" s="411">
        <f>Y1098</f>
        <v>0</v>
      </c>
      <c r="Z1099" s="411">
        <f t="shared" ref="Z1099" si="3269">Z1098</f>
        <v>0</v>
      </c>
      <c r="AA1099" s="411">
        <f t="shared" ref="AA1099" si="3270">AA1098</f>
        <v>0</v>
      </c>
      <c r="AB1099" s="411">
        <f t="shared" ref="AB1099" si="3271">AB1098</f>
        <v>0</v>
      </c>
      <c r="AC1099" s="411">
        <f t="shared" ref="AC1099" si="3272">AC1098</f>
        <v>0</v>
      </c>
      <c r="AD1099" s="411">
        <f t="shared" ref="AD1099" si="3273">AD1098</f>
        <v>0</v>
      </c>
      <c r="AE1099" s="411">
        <f t="shared" ref="AE1099" si="3274">AE1098</f>
        <v>0</v>
      </c>
      <c r="AF1099" s="411">
        <f t="shared" ref="AF1099" si="3275">AF1098</f>
        <v>0</v>
      </c>
      <c r="AG1099" s="411">
        <f t="shared" ref="AG1099" si="3276">AG1098</f>
        <v>0</v>
      </c>
      <c r="AH1099" s="411">
        <f t="shared" ref="AH1099" si="3277">AH1098</f>
        <v>0</v>
      </c>
      <c r="AI1099" s="411">
        <f t="shared" ref="AI1099" si="3278">AI1098</f>
        <v>0</v>
      </c>
      <c r="AJ1099" s="411">
        <f t="shared" ref="AJ1099" si="3279">AJ1098</f>
        <v>0</v>
      </c>
      <c r="AK1099" s="411">
        <f t="shared" ref="AK1099" si="3280">AK1098</f>
        <v>0</v>
      </c>
      <c r="AL1099" s="411">
        <f t="shared" ref="AL1099" si="3281">AL1098</f>
        <v>0</v>
      </c>
      <c r="AM1099" s="306"/>
    </row>
    <row r="1100" spans="1:39" ht="15" hidden="1"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15" hidden="1" customHeight="1" outlineLevel="1">
      <c r="A1101" s="530">
        <v>43</v>
      </c>
      <c r="B1101" s="428" t="s">
        <v>135</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282">Z1101</f>
        <v>0</v>
      </c>
      <c r="AA1102" s="411">
        <f t="shared" ref="AA1102" si="3283">AA1101</f>
        <v>0</v>
      </c>
      <c r="AB1102" s="411">
        <f t="shared" ref="AB1102" si="3284">AB1101</f>
        <v>0</v>
      </c>
      <c r="AC1102" s="411">
        <f t="shared" ref="AC1102" si="3285">AC1101</f>
        <v>0</v>
      </c>
      <c r="AD1102" s="411">
        <f t="shared" ref="AD1102" si="3286">AD1101</f>
        <v>0</v>
      </c>
      <c r="AE1102" s="411">
        <f t="shared" ref="AE1102" si="3287">AE1101</f>
        <v>0</v>
      </c>
      <c r="AF1102" s="411">
        <f t="shared" ref="AF1102" si="3288">AF1101</f>
        <v>0</v>
      </c>
      <c r="AG1102" s="411">
        <f t="shared" ref="AG1102" si="3289">AG1101</f>
        <v>0</v>
      </c>
      <c r="AH1102" s="411">
        <f t="shared" ref="AH1102" si="3290">AH1101</f>
        <v>0</v>
      </c>
      <c r="AI1102" s="411">
        <f t="shared" ref="AI1102" si="3291">AI1101</f>
        <v>0</v>
      </c>
      <c r="AJ1102" s="411">
        <f t="shared" ref="AJ1102" si="3292">AJ1101</f>
        <v>0</v>
      </c>
      <c r="AK1102" s="411">
        <f t="shared" ref="AK1102" si="3293">AK1101</f>
        <v>0</v>
      </c>
      <c r="AL1102" s="411">
        <f t="shared" ref="AL1102" si="3294">AL1101</f>
        <v>0</v>
      </c>
      <c r="AM1102" s="306"/>
    </row>
    <row r="1103" spans="1:39" ht="15" hidden="1"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28.5" hidden="1" customHeight="1" outlineLevel="1">
      <c r="A1104" s="530">
        <v>44</v>
      </c>
      <c r="B1104" s="428" t="s">
        <v>136</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295">Z1104</f>
        <v>0</v>
      </c>
      <c r="AA1105" s="411">
        <f t="shared" ref="AA1105" si="3296">AA1104</f>
        <v>0</v>
      </c>
      <c r="AB1105" s="411">
        <f t="shared" ref="AB1105" si="3297">AB1104</f>
        <v>0</v>
      </c>
      <c r="AC1105" s="411">
        <f t="shared" ref="AC1105" si="3298">AC1104</f>
        <v>0</v>
      </c>
      <c r="AD1105" s="411">
        <f t="shared" ref="AD1105" si="3299">AD1104</f>
        <v>0</v>
      </c>
      <c r="AE1105" s="411">
        <f t="shared" ref="AE1105" si="3300">AE1104</f>
        <v>0</v>
      </c>
      <c r="AF1105" s="411">
        <f t="shared" ref="AF1105" si="3301">AF1104</f>
        <v>0</v>
      </c>
      <c r="AG1105" s="411">
        <f t="shared" ref="AG1105" si="3302">AG1104</f>
        <v>0</v>
      </c>
      <c r="AH1105" s="411">
        <f t="shared" ref="AH1105" si="3303">AH1104</f>
        <v>0</v>
      </c>
      <c r="AI1105" s="411">
        <f t="shared" ref="AI1105" si="3304">AI1104</f>
        <v>0</v>
      </c>
      <c r="AJ1105" s="411">
        <f t="shared" ref="AJ1105" si="3305">AJ1104</f>
        <v>0</v>
      </c>
      <c r="AK1105" s="411">
        <f t="shared" ref="AK1105" si="3306">AK1104</f>
        <v>0</v>
      </c>
      <c r="AL1105" s="411">
        <f t="shared" ref="AL1105" si="3307">AL1104</f>
        <v>0</v>
      </c>
      <c r="AM1105" s="306"/>
    </row>
    <row r="1106" spans="1:39" ht="15" hidden="1"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2.450000000000003" hidden="1" customHeight="1" outlineLevel="1">
      <c r="A1107" s="530">
        <v>45</v>
      </c>
      <c r="B1107" s="428" t="s">
        <v>137</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08">Z1107</f>
        <v>0</v>
      </c>
      <c r="AA1108" s="411">
        <f t="shared" ref="AA1108" si="3309">AA1107</f>
        <v>0</v>
      </c>
      <c r="AB1108" s="411">
        <f t="shared" ref="AB1108" si="3310">AB1107</f>
        <v>0</v>
      </c>
      <c r="AC1108" s="411">
        <f t="shared" ref="AC1108" si="3311">AC1107</f>
        <v>0</v>
      </c>
      <c r="AD1108" s="411">
        <f t="shared" ref="AD1108" si="3312">AD1107</f>
        <v>0</v>
      </c>
      <c r="AE1108" s="411">
        <f t="shared" ref="AE1108" si="3313">AE1107</f>
        <v>0</v>
      </c>
      <c r="AF1108" s="411">
        <f t="shared" ref="AF1108" si="3314">AF1107</f>
        <v>0</v>
      </c>
      <c r="AG1108" s="411">
        <f t="shared" ref="AG1108" si="3315">AG1107</f>
        <v>0</v>
      </c>
      <c r="AH1108" s="411">
        <f t="shared" ref="AH1108" si="3316">AH1107</f>
        <v>0</v>
      </c>
      <c r="AI1108" s="411">
        <f t="shared" ref="AI1108" si="3317">AI1107</f>
        <v>0</v>
      </c>
      <c r="AJ1108" s="411">
        <f t="shared" ref="AJ1108" si="3318">AJ1107</f>
        <v>0</v>
      </c>
      <c r="AK1108" s="411">
        <f t="shared" ref="AK1108" si="3319">AK1107</f>
        <v>0</v>
      </c>
      <c r="AL1108" s="411">
        <f t="shared" ref="AL1108" si="3320">AL1107</f>
        <v>0</v>
      </c>
      <c r="AM1108" s="306"/>
    </row>
    <row r="1109" spans="1:39" ht="15" hidden="1" customHeight="1" outlineLevel="1">
      <c r="A1109" s="530"/>
      <c r="B1109" s="428"/>
      <c r="C1109" s="291"/>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412"/>
      <c r="Z1109" s="425"/>
      <c r="AA1109" s="425"/>
      <c r="AB1109" s="425"/>
      <c r="AC1109" s="425"/>
      <c r="AD1109" s="425"/>
      <c r="AE1109" s="425"/>
      <c r="AF1109" s="425"/>
      <c r="AG1109" s="425"/>
      <c r="AH1109" s="425"/>
      <c r="AI1109" s="425"/>
      <c r="AJ1109" s="425"/>
      <c r="AK1109" s="425"/>
      <c r="AL1109" s="425"/>
      <c r="AM1109" s="306"/>
    </row>
    <row r="1110" spans="1:39" ht="32.1" hidden="1" customHeight="1" outlineLevel="1">
      <c r="A1110" s="530">
        <v>46</v>
      </c>
      <c r="B1110" s="428" t="s">
        <v>138</v>
      </c>
      <c r="C1110" s="291" t="s">
        <v>25</v>
      </c>
      <c r="D1110" s="295"/>
      <c r="E1110" s="295"/>
      <c r="F1110" s="295"/>
      <c r="G1110" s="295"/>
      <c r="H1110" s="295"/>
      <c r="I1110" s="295"/>
      <c r="J1110" s="295"/>
      <c r="K1110" s="295"/>
      <c r="L1110" s="295"/>
      <c r="M1110" s="295"/>
      <c r="N1110" s="295">
        <v>12</v>
      </c>
      <c r="O1110" s="295"/>
      <c r="P1110" s="295"/>
      <c r="Q1110" s="295"/>
      <c r="R1110" s="295"/>
      <c r="S1110" s="295"/>
      <c r="T1110" s="295"/>
      <c r="U1110" s="295"/>
      <c r="V1110" s="295"/>
      <c r="W1110" s="295"/>
      <c r="X1110" s="295"/>
      <c r="Y1110" s="426"/>
      <c r="Z1110" s="415"/>
      <c r="AA1110" s="415"/>
      <c r="AB1110" s="415"/>
      <c r="AC1110" s="415"/>
      <c r="AD1110" s="415"/>
      <c r="AE1110" s="415"/>
      <c r="AF1110" s="415"/>
      <c r="AG1110" s="415"/>
      <c r="AH1110" s="415"/>
      <c r="AI1110" s="415"/>
      <c r="AJ1110" s="415"/>
      <c r="AK1110" s="415"/>
      <c r="AL1110" s="415"/>
      <c r="AM1110" s="296">
        <f>SUM(Y1110:AL1110)</f>
        <v>0</v>
      </c>
    </row>
    <row r="1111" spans="1:39" ht="15" hidden="1" customHeight="1" outlineLevel="1">
      <c r="A1111" s="530"/>
      <c r="B1111" s="294" t="s">
        <v>346</v>
      </c>
      <c r="C1111" s="291" t="s">
        <v>163</v>
      </c>
      <c r="D1111" s="295"/>
      <c r="E1111" s="295"/>
      <c r="F1111" s="295"/>
      <c r="G1111" s="295"/>
      <c r="H1111" s="295"/>
      <c r="I1111" s="295"/>
      <c r="J1111" s="295"/>
      <c r="K1111" s="295"/>
      <c r="L1111" s="295"/>
      <c r="M1111" s="295"/>
      <c r="N1111" s="295">
        <f>N1110</f>
        <v>12</v>
      </c>
      <c r="O1111" s="295"/>
      <c r="P1111" s="295"/>
      <c r="Q1111" s="295"/>
      <c r="R1111" s="295"/>
      <c r="S1111" s="295"/>
      <c r="T1111" s="295"/>
      <c r="U1111" s="295"/>
      <c r="V1111" s="295"/>
      <c r="W1111" s="295"/>
      <c r="X1111" s="295"/>
      <c r="Y1111" s="411">
        <f>Y1110</f>
        <v>0</v>
      </c>
      <c r="Z1111" s="411">
        <f t="shared" ref="Z1111" si="3321">Z1110</f>
        <v>0</v>
      </c>
      <c r="AA1111" s="411">
        <f t="shared" ref="AA1111" si="3322">AA1110</f>
        <v>0</v>
      </c>
      <c r="AB1111" s="411">
        <f t="shared" ref="AB1111" si="3323">AB1110</f>
        <v>0</v>
      </c>
      <c r="AC1111" s="411">
        <f t="shared" ref="AC1111" si="3324">AC1110</f>
        <v>0</v>
      </c>
      <c r="AD1111" s="411">
        <f t="shared" ref="AD1111" si="3325">AD1110</f>
        <v>0</v>
      </c>
      <c r="AE1111" s="411">
        <f t="shared" ref="AE1111" si="3326">AE1110</f>
        <v>0</v>
      </c>
      <c r="AF1111" s="411">
        <f t="shared" ref="AF1111" si="3327">AF1110</f>
        <v>0</v>
      </c>
      <c r="AG1111" s="411">
        <f t="shared" ref="AG1111" si="3328">AG1110</f>
        <v>0</v>
      </c>
      <c r="AH1111" s="411">
        <f t="shared" ref="AH1111" si="3329">AH1110</f>
        <v>0</v>
      </c>
      <c r="AI1111" s="411">
        <f t="shared" ref="AI1111" si="3330">AI1110</f>
        <v>0</v>
      </c>
      <c r="AJ1111" s="411">
        <f t="shared" ref="AJ1111" si="3331">AJ1110</f>
        <v>0</v>
      </c>
      <c r="AK1111" s="411">
        <f t="shared" ref="AK1111" si="3332">AK1110</f>
        <v>0</v>
      </c>
      <c r="AL1111" s="411">
        <f t="shared" ref="AL1111" si="3333">AL1110</f>
        <v>0</v>
      </c>
      <c r="AM1111" s="306"/>
    </row>
    <row r="1112" spans="1:39" ht="15" hidden="1" customHeight="1" outlineLevel="1">
      <c r="A1112" s="530"/>
      <c r="B1112" s="428"/>
      <c r="C1112" s="291"/>
      <c r="D1112" s="291"/>
      <c r="E1112" s="291"/>
      <c r="F1112" s="291"/>
      <c r="G1112" s="291"/>
      <c r="H1112" s="291"/>
      <c r="I1112" s="291"/>
      <c r="J1112" s="291"/>
      <c r="K1112" s="291"/>
      <c r="L1112" s="291"/>
      <c r="M1112" s="291"/>
      <c r="N1112" s="291"/>
      <c r="O1112" s="291"/>
      <c r="P1112" s="291"/>
      <c r="Q1112" s="291"/>
      <c r="R1112" s="291"/>
      <c r="S1112" s="291"/>
      <c r="T1112" s="291"/>
      <c r="U1112" s="291"/>
      <c r="V1112" s="291"/>
      <c r="W1112" s="291"/>
      <c r="X1112" s="291"/>
      <c r="Y1112" s="412"/>
      <c r="Z1112" s="425"/>
      <c r="AA1112" s="425"/>
      <c r="AB1112" s="425"/>
      <c r="AC1112" s="425"/>
      <c r="AD1112" s="425"/>
      <c r="AE1112" s="425"/>
      <c r="AF1112" s="425"/>
      <c r="AG1112" s="425"/>
      <c r="AH1112" s="425"/>
      <c r="AI1112" s="425"/>
      <c r="AJ1112" s="425"/>
      <c r="AK1112" s="425"/>
      <c r="AL1112" s="425"/>
      <c r="AM1112" s="306"/>
    </row>
    <row r="1113" spans="1:39" ht="35.450000000000003" hidden="1" customHeight="1" outlineLevel="1">
      <c r="A1113" s="530">
        <v>47</v>
      </c>
      <c r="B1113" s="428" t="s">
        <v>139</v>
      </c>
      <c r="C1113" s="291" t="s">
        <v>25</v>
      </c>
      <c r="D1113" s="295"/>
      <c r="E1113" s="295"/>
      <c r="F1113" s="295"/>
      <c r="G1113" s="295"/>
      <c r="H1113" s="295"/>
      <c r="I1113" s="295"/>
      <c r="J1113" s="295"/>
      <c r="K1113" s="295"/>
      <c r="L1113" s="295"/>
      <c r="M1113" s="295"/>
      <c r="N1113" s="295">
        <v>12</v>
      </c>
      <c r="O1113" s="295"/>
      <c r="P1113" s="295"/>
      <c r="Q1113" s="295"/>
      <c r="R1113" s="295"/>
      <c r="S1113" s="295"/>
      <c r="T1113" s="295"/>
      <c r="U1113" s="295"/>
      <c r="V1113" s="295"/>
      <c r="W1113" s="295"/>
      <c r="X1113" s="295"/>
      <c r="Y1113" s="426"/>
      <c r="Z1113" s="415"/>
      <c r="AA1113" s="415"/>
      <c r="AB1113" s="415"/>
      <c r="AC1113" s="415"/>
      <c r="AD1113" s="415"/>
      <c r="AE1113" s="415"/>
      <c r="AF1113" s="415"/>
      <c r="AG1113" s="415"/>
      <c r="AH1113" s="415"/>
      <c r="AI1113" s="415"/>
      <c r="AJ1113" s="415"/>
      <c r="AK1113" s="415"/>
      <c r="AL1113" s="415"/>
      <c r="AM1113" s="296">
        <f>SUM(Y1113:AL1113)</f>
        <v>0</v>
      </c>
    </row>
    <row r="1114" spans="1:39" ht="15" hidden="1" customHeight="1" outlineLevel="1">
      <c r="A1114" s="530"/>
      <c r="B1114" s="294" t="s">
        <v>346</v>
      </c>
      <c r="C1114" s="291" t="s">
        <v>163</v>
      </c>
      <c r="D1114" s="295"/>
      <c r="E1114" s="295"/>
      <c r="F1114" s="295"/>
      <c r="G1114" s="295"/>
      <c r="H1114" s="295"/>
      <c r="I1114" s="295"/>
      <c r="J1114" s="295"/>
      <c r="K1114" s="295"/>
      <c r="L1114" s="295"/>
      <c r="M1114" s="295"/>
      <c r="N1114" s="295">
        <f>N1113</f>
        <v>12</v>
      </c>
      <c r="O1114" s="295"/>
      <c r="P1114" s="295"/>
      <c r="Q1114" s="295"/>
      <c r="R1114" s="295"/>
      <c r="S1114" s="295"/>
      <c r="T1114" s="295"/>
      <c r="U1114" s="295"/>
      <c r="V1114" s="295"/>
      <c r="W1114" s="295"/>
      <c r="X1114" s="295"/>
      <c r="Y1114" s="411">
        <f>Y1113</f>
        <v>0</v>
      </c>
      <c r="Z1114" s="411">
        <f t="shared" ref="Z1114" si="3334">Z1113</f>
        <v>0</v>
      </c>
      <c r="AA1114" s="411">
        <f t="shared" ref="AA1114" si="3335">AA1113</f>
        <v>0</v>
      </c>
      <c r="AB1114" s="411">
        <f t="shared" ref="AB1114" si="3336">AB1113</f>
        <v>0</v>
      </c>
      <c r="AC1114" s="411">
        <f t="shared" ref="AC1114" si="3337">AC1113</f>
        <v>0</v>
      </c>
      <c r="AD1114" s="411">
        <f t="shared" ref="AD1114" si="3338">AD1113</f>
        <v>0</v>
      </c>
      <c r="AE1114" s="411">
        <f t="shared" ref="AE1114" si="3339">AE1113</f>
        <v>0</v>
      </c>
      <c r="AF1114" s="411">
        <f t="shared" ref="AF1114" si="3340">AF1113</f>
        <v>0</v>
      </c>
      <c r="AG1114" s="411">
        <f t="shared" ref="AG1114" si="3341">AG1113</f>
        <v>0</v>
      </c>
      <c r="AH1114" s="411">
        <f t="shared" ref="AH1114" si="3342">AH1113</f>
        <v>0</v>
      </c>
      <c r="AI1114" s="411">
        <f t="shared" ref="AI1114" si="3343">AI1113</f>
        <v>0</v>
      </c>
      <c r="AJ1114" s="411">
        <f t="shared" ref="AJ1114" si="3344">AJ1113</f>
        <v>0</v>
      </c>
      <c r="AK1114" s="411">
        <f t="shared" ref="AK1114" si="3345">AK1113</f>
        <v>0</v>
      </c>
      <c r="AL1114" s="411">
        <f t="shared" ref="AL1114" si="3346">AL1113</f>
        <v>0</v>
      </c>
      <c r="AM1114" s="306"/>
    </row>
    <row r="1115" spans="1:39" ht="15" hidden="1" customHeight="1" outlineLevel="1">
      <c r="A1115" s="530"/>
      <c r="B1115" s="428"/>
      <c r="C1115" s="291"/>
      <c r="D1115" s="291"/>
      <c r="E1115" s="291"/>
      <c r="F1115" s="291"/>
      <c r="G1115" s="291"/>
      <c r="H1115" s="291"/>
      <c r="I1115" s="291"/>
      <c r="J1115" s="291"/>
      <c r="K1115" s="291"/>
      <c r="L1115" s="291"/>
      <c r="M1115" s="291"/>
      <c r="N1115" s="291"/>
      <c r="O1115" s="291"/>
      <c r="P1115" s="291"/>
      <c r="Q1115" s="291"/>
      <c r="R1115" s="291"/>
      <c r="S1115" s="291"/>
      <c r="T1115" s="291"/>
      <c r="U1115" s="291"/>
      <c r="V1115" s="291"/>
      <c r="W1115" s="291"/>
      <c r="X1115" s="291"/>
      <c r="Y1115" s="412"/>
      <c r="Z1115" s="425"/>
      <c r="AA1115" s="425"/>
      <c r="AB1115" s="425"/>
      <c r="AC1115" s="425"/>
      <c r="AD1115" s="425"/>
      <c r="AE1115" s="425"/>
      <c r="AF1115" s="425"/>
      <c r="AG1115" s="425"/>
      <c r="AH1115" s="425"/>
      <c r="AI1115" s="425"/>
      <c r="AJ1115" s="425"/>
      <c r="AK1115" s="425"/>
      <c r="AL1115" s="425"/>
      <c r="AM1115" s="306"/>
    </row>
    <row r="1116" spans="1:39" ht="39.6" hidden="1" customHeight="1" outlineLevel="1">
      <c r="A1116" s="530">
        <v>48</v>
      </c>
      <c r="B1116" s="428" t="s">
        <v>140</v>
      </c>
      <c r="C1116" s="291" t="s">
        <v>25</v>
      </c>
      <c r="D1116" s="295"/>
      <c r="E1116" s="295"/>
      <c r="F1116" s="295"/>
      <c r="G1116" s="295"/>
      <c r="H1116" s="295"/>
      <c r="I1116" s="295"/>
      <c r="J1116" s="295"/>
      <c r="K1116" s="295"/>
      <c r="L1116" s="295"/>
      <c r="M1116" s="295"/>
      <c r="N1116" s="295">
        <v>12</v>
      </c>
      <c r="O1116" s="295"/>
      <c r="P1116" s="295"/>
      <c r="Q1116" s="295"/>
      <c r="R1116" s="295"/>
      <c r="S1116" s="295"/>
      <c r="T1116" s="295"/>
      <c r="U1116" s="295"/>
      <c r="V1116" s="295"/>
      <c r="W1116" s="295"/>
      <c r="X1116" s="295"/>
      <c r="Y1116" s="426"/>
      <c r="Z1116" s="415"/>
      <c r="AA1116" s="415"/>
      <c r="AB1116" s="415"/>
      <c r="AC1116" s="415"/>
      <c r="AD1116" s="415"/>
      <c r="AE1116" s="415"/>
      <c r="AF1116" s="415"/>
      <c r="AG1116" s="415"/>
      <c r="AH1116" s="415"/>
      <c r="AI1116" s="415"/>
      <c r="AJ1116" s="415"/>
      <c r="AK1116" s="415"/>
      <c r="AL1116" s="415"/>
      <c r="AM1116" s="296">
        <f>SUM(Y1116:AL1116)</f>
        <v>0</v>
      </c>
    </row>
    <row r="1117" spans="1:39" ht="15" hidden="1" customHeight="1" outlineLevel="1">
      <c r="A1117" s="530"/>
      <c r="B1117" s="294" t="s">
        <v>346</v>
      </c>
      <c r="C1117" s="291" t="s">
        <v>163</v>
      </c>
      <c r="D1117" s="295"/>
      <c r="E1117" s="295"/>
      <c r="F1117" s="295"/>
      <c r="G1117" s="295"/>
      <c r="H1117" s="295"/>
      <c r="I1117" s="295"/>
      <c r="J1117" s="295"/>
      <c r="K1117" s="295"/>
      <c r="L1117" s="295"/>
      <c r="M1117" s="295"/>
      <c r="N1117" s="295">
        <f>N1116</f>
        <v>12</v>
      </c>
      <c r="O1117" s="295"/>
      <c r="P1117" s="295"/>
      <c r="Q1117" s="295"/>
      <c r="R1117" s="295"/>
      <c r="S1117" s="295"/>
      <c r="T1117" s="295"/>
      <c r="U1117" s="295"/>
      <c r="V1117" s="295"/>
      <c r="W1117" s="295"/>
      <c r="X1117" s="295"/>
      <c r="Y1117" s="411">
        <f>Y1116</f>
        <v>0</v>
      </c>
      <c r="Z1117" s="411">
        <f t="shared" ref="Z1117" si="3347">Z1116</f>
        <v>0</v>
      </c>
      <c r="AA1117" s="411">
        <f t="shared" ref="AA1117" si="3348">AA1116</f>
        <v>0</v>
      </c>
      <c r="AB1117" s="411">
        <f t="shared" ref="AB1117" si="3349">AB1116</f>
        <v>0</v>
      </c>
      <c r="AC1117" s="411">
        <f t="shared" ref="AC1117" si="3350">AC1116</f>
        <v>0</v>
      </c>
      <c r="AD1117" s="411">
        <f t="shared" ref="AD1117" si="3351">AD1116</f>
        <v>0</v>
      </c>
      <c r="AE1117" s="411">
        <f t="shared" ref="AE1117" si="3352">AE1116</f>
        <v>0</v>
      </c>
      <c r="AF1117" s="411">
        <f t="shared" ref="AF1117" si="3353">AF1116</f>
        <v>0</v>
      </c>
      <c r="AG1117" s="411">
        <f t="shared" ref="AG1117" si="3354">AG1116</f>
        <v>0</v>
      </c>
      <c r="AH1117" s="411">
        <f t="shared" ref="AH1117" si="3355">AH1116</f>
        <v>0</v>
      </c>
      <c r="AI1117" s="411">
        <f t="shared" ref="AI1117" si="3356">AI1116</f>
        <v>0</v>
      </c>
      <c r="AJ1117" s="411">
        <f t="shared" ref="AJ1117" si="3357">AJ1116</f>
        <v>0</v>
      </c>
      <c r="AK1117" s="411">
        <f t="shared" ref="AK1117" si="3358">AK1116</f>
        <v>0</v>
      </c>
      <c r="AL1117" s="411">
        <f t="shared" ref="AL1117" si="3359">AL1116</f>
        <v>0</v>
      </c>
      <c r="AM1117" s="306"/>
    </row>
    <row r="1118" spans="1:39" ht="15" hidden="1" customHeight="1" outlineLevel="1">
      <c r="A1118" s="530"/>
      <c r="B1118" s="428"/>
      <c r="C1118" s="291"/>
      <c r="D1118" s="291"/>
      <c r="E1118" s="291"/>
      <c r="F1118" s="291"/>
      <c r="G1118" s="291"/>
      <c r="H1118" s="291"/>
      <c r="I1118" s="291"/>
      <c r="J1118" s="291"/>
      <c r="K1118" s="291"/>
      <c r="L1118" s="291"/>
      <c r="M1118" s="291"/>
      <c r="N1118" s="291"/>
      <c r="O1118" s="291"/>
      <c r="P1118" s="291"/>
      <c r="Q1118" s="291"/>
      <c r="R1118" s="291"/>
      <c r="S1118" s="291"/>
      <c r="T1118" s="291"/>
      <c r="U1118" s="291"/>
      <c r="V1118" s="291"/>
      <c r="W1118" s="291"/>
      <c r="X1118" s="291"/>
      <c r="Y1118" s="412"/>
      <c r="Z1118" s="425"/>
      <c r="AA1118" s="425"/>
      <c r="AB1118" s="425"/>
      <c r="AC1118" s="425"/>
      <c r="AD1118" s="425"/>
      <c r="AE1118" s="425"/>
      <c r="AF1118" s="425"/>
      <c r="AG1118" s="425"/>
      <c r="AH1118" s="425"/>
      <c r="AI1118" s="425"/>
      <c r="AJ1118" s="425"/>
      <c r="AK1118" s="425"/>
      <c r="AL1118" s="425"/>
      <c r="AM1118" s="306"/>
    </row>
    <row r="1119" spans="1:39" ht="33" hidden="1" customHeight="1" outlineLevel="1">
      <c r="A1119" s="530">
        <v>49</v>
      </c>
      <c r="B1119" s="428" t="s">
        <v>141</v>
      </c>
      <c r="C1119" s="291" t="s">
        <v>25</v>
      </c>
      <c r="D1119" s="295"/>
      <c r="E1119" s="295"/>
      <c r="F1119" s="295"/>
      <c r="G1119" s="295"/>
      <c r="H1119" s="295"/>
      <c r="I1119" s="295"/>
      <c r="J1119" s="295"/>
      <c r="K1119" s="295"/>
      <c r="L1119" s="295"/>
      <c r="M1119" s="295"/>
      <c r="N1119" s="295">
        <v>12</v>
      </c>
      <c r="O1119" s="295"/>
      <c r="P1119" s="295"/>
      <c r="Q1119" s="295"/>
      <c r="R1119" s="295"/>
      <c r="S1119" s="295"/>
      <c r="T1119" s="295"/>
      <c r="U1119" s="295"/>
      <c r="V1119" s="295"/>
      <c r="W1119" s="295"/>
      <c r="X1119" s="295"/>
      <c r="Y1119" s="426"/>
      <c r="Z1119" s="415"/>
      <c r="AA1119" s="415"/>
      <c r="AB1119" s="415"/>
      <c r="AC1119" s="415"/>
      <c r="AD1119" s="415"/>
      <c r="AE1119" s="415"/>
      <c r="AF1119" s="415"/>
      <c r="AG1119" s="415"/>
      <c r="AH1119" s="415"/>
      <c r="AI1119" s="415"/>
      <c r="AJ1119" s="415"/>
      <c r="AK1119" s="415"/>
      <c r="AL1119" s="415"/>
      <c r="AM1119" s="296">
        <f>SUM(Y1119:AL1119)</f>
        <v>0</v>
      </c>
    </row>
    <row r="1120" spans="1:39" ht="15" hidden="1" customHeight="1" outlineLevel="1">
      <c r="A1120" s="530"/>
      <c r="B1120" s="294" t="s">
        <v>346</v>
      </c>
      <c r="C1120" s="291" t="s">
        <v>163</v>
      </c>
      <c r="D1120" s="295"/>
      <c r="E1120" s="295"/>
      <c r="F1120" s="295"/>
      <c r="G1120" s="295"/>
      <c r="H1120" s="295"/>
      <c r="I1120" s="295"/>
      <c r="J1120" s="295"/>
      <c r="K1120" s="295"/>
      <c r="L1120" s="295"/>
      <c r="M1120" s="295"/>
      <c r="N1120" s="295">
        <f>N1119</f>
        <v>12</v>
      </c>
      <c r="O1120" s="295"/>
      <c r="P1120" s="295"/>
      <c r="Q1120" s="295"/>
      <c r="R1120" s="295"/>
      <c r="S1120" s="295"/>
      <c r="T1120" s="295"/>
      <c r="U1120" s="295"/>
      <c r="V1120" s="295"/>
      <c r="W1120" s="295"/>
      <c r="X1120" s="295"/>
      <c r="Y1120" s="411">
        <f>Y1119</f>
        <v>0</v>
      </c>
      <c r="Z1120" s="411">
        <f t="shared" ref="Z1120" si="3360">Z1119</f>
        <v>0</v>
      </c>
      <c r="AA1120" s="411">
        <f t="shared" ref="AA1120" si="3361">AA1119</f>
        <v>0</v>
      </c>
      <c r="AB1120" s="411">
        <f t="shared" ref="AB1120" si="3362">AB1119</f>
        <v>0</v>
      </c>
      <c r="AC1120" s="411">
        <f t="shared" ref="AC1120" si="3363">AC1119</f>
        <v>0</v>
      </c>
      <c r="AD1120" s="411">
        <f t="shared" ref="AD1120" si="3364">AD1119</f>
        <v>0</v>
      </c>
      <c r="AE1120" s="411">
        <f t="shared" ref="AE1120" si="3365">AE1119</f>
        <v>0</v>
      </c>
      <c r="AF1120" s="411">
        <f t="shared" ref="AF1120" si="3366">AF1119</f>
        <v>0</v>
      </c>
      <c r="AG1120" s="411">
        <f t="shared" ref="AG1120" si="3367">AG1119</f>
        <v>0</v>
      </c>
      <c r="AH1120" s="411">
        <f t="shared" ref="AH1120" si="3368">AH1119</f>
        <v>0</v>
      </c>
      <c r="AI1120" s="411">
        <f t="shared" ref="AI1120" si="3369">AI1119</f>
        <v>0</v>
      </c>
      <c r="AJ1120" s="411">
        <f t="shared" ref="AJ1120" si="3370">AJ1119</f>
        <v>0</v>
      </c>
      <c r="AK1120" s="411">
        <f t="shared" ref="AK1120" si="3371">AK1119</f>
        <v>0</v>
      </c>
      <c r="AL1120" s="411">
        <f t="shared" ref="AL1120" si="3372">AL1119</f>
        <v>0</v>
      </c>
      <c r="AM1120" s="306"/>
    </row>
    <row r="1121" spans="1:39" ht="15" hidden="1" customHeight="1" outlineLevel="1">
      <c r="A1121" s="530"/>
      <c r="B1121" s="294"/>
      <c r="C1121" s="305"/>
      <c r="D1121" s="291"/>
      <c r="E1121" s="291"/>
      <c r="F1121" s="291"/>
      <c r="G1121" s="291"/>
      <c r="H1121" s="291"/>
      <c r="I1121" s="291"/>
      <c r="J1121" s="291"/>
      <c r="K1121" s="291"/>
      <c r="L1121" s="291"/>
      <c r="M1121" s="291"/>
      <c r="N1121" s="291"/>
      <c r="O1121" s="291"/>
      <c r="P1121" s="291"/>
      <c r="Q1121" s="291"/>
      <c r="R1121" s="291"/>
      <c r="S1121" s="291"/>
      <c r="T1121" s="291"/>
      <c r="U1121" s="291"/>
      <c r="V1121" s="291"/>
      <c r="W1121" s="291"/>
      <c r="X1121" s="291"/>
      <c r="Y1121" s="301"/>
      <c r="Z1121" s="301"/>
      <c r="AA1121" s="301"/>
      <c r="AB1121" s="301"/>
      <c r="AC1121" s="301"/>
      <c r="AD1121" s="301"/>
      <c r="AE1121" s="301"/>
      <c r="AF1121" s="301"/>
      <c r="AG1121" s="301"/>
      <c r="AH1121" s="301"/>
      <c r="AI1121" s="301"/>
      <c r="AJ1121" s="301"/>
      <c r="AK1121" s="301"/>
      <c r="AL1121" s="301"/>
      <c r="AM1121" s="306"/>
    </row>
    <row r="1122" spans="1:39" ht="15.75" hidden="1" collapsed="1">
      <c r="B1122" s="327" t="s">
        <v>347</v>
      </c>
      <c r="C1122" s="329"/>
      <c r="D1122" s="329">
        <f>SUM(D965:D1120)</f>
        <v>0</v>
      </c>
      <c r="E1122" s="329"/>
      <c r="F1122" s="329"/>
      <c r="G1122" s="329"/>
      <c r="H1122" s="329"/>
      <c r="I1122" s="329"/>
      <c r="J1122" s="329"/>
      <c r="K1122" s="329"/>
      <c r="L1122" s="329"/>
      <c r="M1122" s="329"/>
      <c r="N1122" s="329"/>
      <c r="O1122" s="329">
        <f>SUM(O965:O1120)</f>
        <v>0</v>
      </c>
      <c r="P1122" s="329"/>
      <c r="Q1122" s="329"/>
      <c r="R1122" s="329"/>
      <c r="S1122" s="329"/>
      <c r="T1122" s="329"/>
      <c r="U1122" s="329"/>
      <c r="V1122" s="329"/>
      <c r="W1122" s="329"/>
      <c r="X1122" s="329"/>
      <c r="Y1122" s="329">
        <f>IF(Y963="kWh",SUMPRODUCT(D965:D1120,Y965:Y1120))</f>
        <v>0</v>
      </c>
      <c r="Z1122" s="329">
        <f>IF(Z963="kWh",SUMPRODUCT(D965:D1120,Z965:Z1120))</f>
        <v>0</v>
      </c>
      <c r="AA1122" s="329">
        <f>IF(AA963="kw",SUMPRODUCT(N965:N1120,O965:O1120,AA965:AA1120),SUMPRODUCT(D965:D1120,AA965:AA1120))</f>
        <v>0</v>
      </c>
      <c r="AB1122" s="329">
        <f>IF(AB963="kw",SUMPRODUCT(N965:N1120,O965:O1120,AB965:AB1120),SUMPRODUCT(D965:D1120,AB965:AB1120))</f>
        <v>0</v>
      </c>
      <c r="AC1122" s="329">
        <f>IF(AC963="kw",SUMPRODUCT(N965:N1120,O965:O1120,AC965:AC1120),SUMPRODUCT(D965:D1120,AC965:AC1120))</f>
        <v>0</v>
      </c>
      <c r="AD1122" s="329">
        <f>IF(AD963="kw",SUMPRODUCT(N965:N1120,O965:O1120,AD965:AD1120),SUMPRODUCT(D965:D1120,AD965:AD1120))</f>
        <v>0</v>
      </c>
      <c r="AE1122" s="329">
        <f>IF(AE963="kw",SUMPRODUCT(N965:N1120,O965:O1120,AE965:AE1120),SUMPRODUCT(D965:D1120,AE965:AE1120))</f>
        <v>0</v>
      </c>
      <c r="AF1122" s="329">
        <f>IF(AF963="kw",SUMPRODUCT(N965:N1120,O965:O1120,AF965:AF1120),SUMPRODUCT(D965:D1120,AF965:AF1120))</f>
        <v>0</v>
      </c>
      <c r="AG1122" s="329">
        <f>IF(AG963="kw",SUMPRODUCT(N965:N1120,O965:O1120,AG965:AG1120),SUMPRODUCT(D965:D1120,AG965:AG1120))</f>
        <v>0</v>
      </c>
      <c r="AH1122" s="329">
        <f>IF(AH963="kw",SUMPRODUCT(N965:N1120,O965:O1120,AH965:AH1120),SUMPRODUCT(D965:D1120,AH965:AH1120))</f>
        <v>0</v>
      </c>
      <c r="AI1122" s="329">
        <f>IF(AI963="kw",SUMPRODUCT(N965:N1120,O965:O1120,AI965:AI1120),SUMPRODUCT(D965:D1120,AI965:AI1120))</f>
        <v>0</v>
      </c>
      <c r="AJ1122" s="329">
        <f>IF(AJ963="kw",SUMPRODUCT(N965:N1120,O965:O1120,AJ965:AJ1120),SUMPRODUCT(D965:D1120,AJ965:AJ1120))</f>
        <v>0</v>
      </c>
      <c r="AK1122" s="329">
        <f>IF(AK963="kw",SUMPRODUCT(N965:N1120,O965:O1120,AK965:AK1120),SUMPRODUCT(D965:D1120,AK965:AK1120))</f>
        <v>0</v>
      </c>
      <c r="AL1122" s="329">
        <f>IF(AL963="kw",SUMPRODUCT(N965:N1120,O965:O1120,AL965:AL1120),SUMPRODUCT(D965:D1120,AL965:AL1120))</f>
        <v>0</v>
      </c>
      <c r="AM1122" s="330"/>
    </row>
    <row r="1123" spans="1:39" ht="15.75" hidden="1">
      <c r="B1123" s="391" t="s">
        <v>348</v>
      </c>
      <c r="C1123" s="392"/>
      <c r="D1123" s="392"/>
      <c r="E1123" s="392"/>
      <c r="F1123" s="392"/>
      <c r="G1123" s="392"/>
      <c r="H1123" s="392"/>
      <c r="I1123" s="392"/>
      <c r="J1123" s="392"/>
      <c r="K1123" s="392"/>
      <c r="L1123" s="392"/>
      <c r="M1123" s="392"/>
      <c r="N1123" s="392"/>
      <c r="O1123" s="392"/>
      <c r="P1123" s="392"/>
      <c r="Q1123" s="392"/>
      <c r="R1123" s="392"/>
      <c r="S1123" s="392"/>
      <c r="T1123" s="392"/>
      <c r="U1123" s="392"/>
      <c r="V1123" s="392"/>
      <c r="W1123" s="392"/>
      <c r="X1123" s="392"/>
      <c r="Y1123" s="392">
        <f>HLOOKUP(Y779,'2. LRAMVA Threshold'!$B$42:$Q$53,12,FALSE)</f>
        <v>0</v>
      </c>
      <c r="Z1123" s="392">
        <f>HLOOKUP(Z779,'2. LRAMVA Threshold'!$B$42:$Q$53,12,FALSE)</f>
        <v>0</v>
      </c>
      <c r="AA1123" s="392">
        <f>HLOOKUP(AA779,'2. LRAMVA Threshold'!$B$42:$Q$53,12,FALSE)</f>
        <v>0</v>
      </c>
      <c r="AB1123" s="392">
        <f>HLOOKUP(AB779,'2. LRAMVA Threshold'!$B$42:$Q$53,12,FALSE)</f>
        <v>0</v>
      </c>
      <c r="AC1123" s="392">
        <f>HLOOKUP(AC779,'2. LRAMVA Threshold'!$B$42:$Q$53,12,FALSE)</f>
        <v>0</v>
      </c>
      <c r="AD1123" s="392">
        <f>HLOOKUP(AD779,'2. LRAMVA Threshold'!$B$42:$Q$53,12,FALSE)</f>
        <v>0</v>
      </c>
      <c r="AE1123" s="392">
        <f>HLOOKUP(AE779,'2. LRAMVA Threshold'!$B$42:$Q$53,12,FALSE)</f>
        <v>0</v>
      </c>
      <c r="AF1123" s="392">
        <f>HLOOKUP(AF779,'2. LRAMVA Threshold'!$B$42:$Q$53,12,FALSE)</f>
        <v>0</v>
      </c>
      <c r="AG1123" s="392">
        <f>HLOOKUP(AG779,'2. LRAMVA Threshold'!$B$42:$Q$53,12,FALSE)</f>
        <v>0</v>
      </c>
      <c r="AH1123" s="392">
        <f>HLOOKUP(AH779,'2. LRAMVA Threshold'!$B$42:$Q$53,12,FALSE)</f>
        <v>0</v>
      </c>
      <c r="AI1123" s="392">
        <f>HLOOKUP(AI779,'2. LRAMVA Threshold'!$B$42:$Q$53,12,FALSE)</f>
        <v>0</v>
      </c>
      <c r="AJ1123" s="392">
        <f>HLOOKUP(AJ779,'2. LRAMVA Threshold'!$B$42:$Q$53,12,FALSE)</f>
        <v>0</v>
      </c>
      <c r="AK1123" s="392">
        <f>HLOOKUP(AK779,'2. LRAMVA Threshold'!$B$42:$Q$53,12,FALSE)</f>
        <v>0</v>
      </c>
      <c r="AL1123" s="392">
        <f>HLOOKUP(AL779,'2. LRAMVA Threshold'!$B$42:$Q$53,12,FALSE)</f>
        <v>0</v>
      </c>
      <c r="AM1123" s="442"/>
    </row>
    <row r="1124" spans="1:39" hidden="1">
      <c r="B1124" s="394"/>
      <c r="C1124" s="432"/>
      <c r="D1124" s="433"/>
      <c r="E1124" s="433"/>
      <c r="F1124" s="433"/>
      <c r="G1124" s="433"/>
      <c r="H1124" s="433"/>
      <c r="I1124" s="433"/>
      <c r="J1124" s="433"/>
      <c r="K1124" s="433"/>
      <c r="L1124" s="433"/>
      <c r="M1124" s="433"/>
      <c r="N1124" s="433"/>
      <c r="O1124" s="434"/>
      <c r="P1124" s="433"/>
      <c r="Q1124" s="433"/>
      <c r="R1124" s="433"/>
      <c r="S1124" s="435"/>
      <c r="T1124" s="435"/>
      <c r="U1124" s="435"/>
      <c r="V1124" s="435"/>
      <c r="W1124" s="433"/>
      <c r="X1124" s="433"/>
      <c r="Y1124" s="436"/>
      <c r="Z1124" s="436"/>
      <c r="AA1124" s="436"/>
      <c r="AB1124" s="436"/>
      <c r="AC1124" s="436"/>
      <c r="AD1124" s="436"/>
      <c r="AE1124" s="436"/>
      <c r="AF1124" s="399"/>
      <c r="AG1124" s="399"/>
      <c r="AH1124" s="399"/>
      <c r="AI1124" s="399"/>
      <c r="AJ1124" s="399"/>
      <c r="AK1124" s="399"/>
      <c r="AL1124" s="399"/>
      <c r="AM1124" s="400"/>
    </row>
    <row r="1125" spans="1:39" hidden="1">
      <c r="B1125" s="324" t="s">
        <v>349</v>
      </c>
      <c r="C1125" s="338"/>
      <c r="D1125" s="338"/>
      <c r="E1125" s="376"/>
      <c r="F1125" s="376"/>
      <c r="G1125" s="376"/>
      <c r="H1125" s="376"/>
      <c r="I1125" s="376"/>
      <c r="J1125" s="376"/>
      <c r="K1125" s="376"/>
      <c r="L1125" s="376"/>
      <c r="M1125" s="376"/>
      <c r="N1125" s="376"/>
      <c r="O1125" s="291"/>
      <c r="P1125" s="340"/>
      <c r="Q1125" s="340"/>
      <c r="R1125" s="340"/>
      <c r="S1125" s="339"/>
      <c r="T1125" s="339"/>
      <c r="U1125" s="339"/>
      <c r="V1125" s="339"/>
      <c r="W1125" s="340"/>
      <c r="X1125" s="340"/>
      <c r="Y1125" s="341">
        <f>HLOOKUP(Y$35,'3.  Distribution Rates'!$C$122:$P$133,12,FALSE)</f>
        <v>0</v>
      </c>
      <c r="Z1125" s="341">
        <f>HLOOKUP(Z$35,'3.  Distribution Rates'!$C$122:$P$133,12,FALSE)</f>
        <v>0</v>
      </c>
      <c r="AA1125" s="341">
        <f>HLOOKUP(AA$35,'3.  Distribution Rates'!$C$122:$P$133,12,FALSE)</f>
        <v>0</v>
      </c>
      <c r="AB1125" s="341">
        <f>HLOOKUP(AB$35,'3.  Distribution Rates'!$C$122:$P$133,12,FALSE)</f>
        <v>0</v>
      </c>
      <c r="AC1125" s="341">
        <f>HLOOKUP(AC$35,'3.  Distribution Rates'!$C$122:$P$133,12,FALSE)</f>
        <v>0</v>
      </c>
      <c r="AD1125" s="341">
        <f>HLOOKUP(AD$35,'3.  Distribution Rates'!$C$122:$P$133,12,FALSE)</f>
        <v>0</v>
      </c>
      <c r="AE1125" s="341">
        <f>HLOOKUP(AE$35,'3.  Distribution Rates'!$C$122:$P$133,12,FALSE)</f>
        <v>0</v>
      </c>
      <c r="AF1125" s="341">
        <f>HLOOKUP(AF$35,'3.  Distribution Rates'!$C$122:$P$133,12,FALSE)</f>
        <v>0</v>
      </c>
      <c r="AG1125" s="341">
        <f>HLOOKUP(AG$35,'3.  Distribution Rates'!$C$122:$P$133,12,FALSE)</f>
        <v>0</v>
      </c>
      <c r="AH1125" s="341">
        <f>HLOOKUP(AH$35,'3.  Distribution Rates'!$C$122:$P$133,12,FALSE)</f>
        <v>0</v>
      </c>
      <c r="AI1125" s="341">
        <f>HLOOKUP(AI$35,'3.  Distribution Rates'!$C$122:$P$133,12,FALSE)</f>
        <v>0</v>
      </c>
      <c r="AJ1125" s="341">
        <f>HLOOKUP(AJ$35,'3.  Distribution Rates'!$C$122:$P$133,12,FALSE)</f>
        <v>0</v>
      </c>
      <c r="AK1125" s="341">
        <f>HLOOKUP(AK$35,'3.  Distribution Rates'!$C$122:$P$133,12,FALSE)</f>
        <v>0</v>
      </c>
      <c r="AL1125" s="341">
        <f>HLOOKUP(AL$35,'3.  Distribution Rates'!$C$122:$P$133,12,FALSE)</f>
        <v>0</v>
      </c>
      <c r="AM1125" s="444"/>
    </row>
    <row r="1126" spans="1:39" hidden="1">
      <c r="B1126" s="324" t="s">
        <v>353</v>
      </c>
      <c r="C1126" s="345"/>
      <c r="D1126" s="309"/>
      <c r="E1126" s="279"/>
      <c r="F1126" s="279"/>
      <c r="G1126" s="279"/>
      <c r="H1126" s="279"/>
      <c r="I1126" s="279"/>
      <c r="J1126" s="279"/>
      <c r="K1126" s="279"/>
      <c r="L1126" s="279"/>
      <c r="M1126" s="279"/>
      <c r="N1126" s="279"/>
      <c r="O1126" s="291"/>
      <c r="P1126" s="279"/>
      <c r="Q1126" s="279"/>
      <c r="R1126" s="279"/>
      <c r="S1126" s="309"/>
      <c r="T1126" s="309"/>
      <c r="U1126" s="309"/>
      <c r="V1126" s="309"/>
      <c r="W1126" s="279"/>
      <c r="X1126" s="279"/>
      <c r="Y1126" s="378">
        <f>'4.  2011-2014 LRAM'!Y143*Y1125</f>
        <v>0</v>
      </c>
      <c r="Z1126" s="378">
        <f>'4.  2011-2014 LRAM'!Z143*Z1125</f>
        <v>0</v>
      </c>
      <c r="AA1126" s="378">
        <f>'4.  2011-2014 LRAM'!AA143*AA1125</f>
        <v>0</v>
      </c>
      <c r="AB1126" s="378">
        <f>'4.  2011-2014 LRAM'!AB143*AB1125</f>
        <v>0</v>
      </c>
      <c r="AC1126" s="378">
        <f>'4.  2011-2014 LRAM'!AC143*AC1125</f>
        <v>0</v>
      </c>
      <c r="AD1126" s="378">
        <f>'4.  2011-2014 LRAM'!AD143*AD1125</f>
        <v>0</v>
      </c>
      <c r="AE1126" s="378">
        <f>'4.  2011-2014 LRAM'!AE143*AE1125</f>
        <v>0</v>
      </c>
      <c r="AF1126" s="378">
        <f>'4.  2011-2014 LRAM'!AF143*AF1125</f>
        <v>0</v>
      </c>
      <c r="AG1126" s="378">
        <f>'4.  2011-2014 LRAM'!AG143*AG1125</f>
        <v>0</v>
      </c>
      <c r="AH1126" s="378">
        <f>'4.  2011-2014 LRAM'!AH143*AH1125</f>
        <v>0</v>
      </c>
      <c r="AI1126" s="378">
        <f>'4.  2011-2014 LRAM'!AI143*AI1125</f>
        <v>0</v>
      </c>
      <c r="AJ1126" s="378">
        <f>'4.  2011-2014 LRAM'!AJ143*AJ1125</f>
        <v>0</v>
      </c>
      <c r="AK1126" s="378">
        <f>'4.  2011-2014 LRAM'!AK143*AK1125</f>
        <v>0</v>
      </c>
      <c r="AL1126" s="378">
        <f>'4.  2011-2014 LRAM'!AL143*AL1125</f>
        <v>0</v>
      </c>
      <c r="AM1126" s="627">
        <f t="shared" ref="AM1126:AM1135" si="3373">SUM(Y1126:AL1126)</f>
        <v>0</v>
      </c>
    </row>
    <row r="1127" spans="1:39" hidden="1">
      <c r="B1127" s="324" t="s">
        <v>354</v>
      </c>
      <c r="C1127" s="345"/>
      <c r="D1127" s="309"/>
      <c r="E1127" s="279"/>
      <c r="F1127" s="279"/>
      <c r="G1127" s="279"/>
      <c r="H1127" s="279"/>
      <c r="I1127" s="279"/>
      <c r="J1127" s="279"/>
      <c r="K1127" s="279"/>
      <c r="L1127" s="279"/>
      <c r="M1127" s="279"/>
      <c r="N1127" s="279"/>
      <c r="O1127" s="291"/>
      <c r="P1127" s="279"/>
      <c r="Q1127" s="279"/>
      <c r="R1127" s="279"/>
      <c r="S1127" s="309"/>
      <c r="T1127" s="309"/>
      <c r="U1127" s="309"/>
      <c r="V1127" s="309"/>
      <c r="W1127" s="279"/>
      <c r="X1127" s="279"/>
      <c r="Y1127" s="378">
        <f>'4.  2011-2014 LRAM'!Y272*Y1125</f>
        <v>0</v>
      </c>
      <c r="Z1127" s="378">
        <f>'4.  2011-2014 LRAM'!Z272*Z1125</f>
        <v>0</v>
      </c>
      <c r="AA1127" s="378">
        <f>'4.  2011-2014 LRAM'!AA272*AA1125</f>
        <v>0</v>
      </c>
      <c r="AB1127" s="378">
        <f>'4.  2011-2014 LRAM'!AB272*AB1125</f>
        <v>0</v>
      </c>
      <c r="AC1127" s="378">
        <f>'4.  2011-2014 LRAM'!AC272*AC1125</f>
        <v>0</v>
      </c>
      <c r="AD1127" s="378">
        <f>'4.  2011-2014 LRAM'!AD272*AD1125</f>
        <v>0</v>
      </c>
      <c r="AE1127" s="378">
        <f>'4.  2011-2014 LRAM'!AE272*AE1125</f>
        <v>0</v>
      </c>
      <c r="AF1127" s="378">
        <f>'4.  2011-2014 LRAM'!AF272*AF1125</f>
        <v>0</v>
      </c>
      <c r="AG1127" s="378">
        <f>'4.  2011-2014 LRAM'!AG272*AG1125</f>
        <v>0</v>
      </c>
      <c r="AH1127" s="378">
        <f>'4.  2011-2014 LRAM'!AH272*AH1125</f>
        <v>0</v>
      </c>
      <c r="AI1127" s="378">
        <f>'4.  2011-2014 LRAM'!AI272*AI1125</f>
        <v>0</v>
      </c>
      <c r="AJ1127" s="378">
        <f>'4.  2011-2014 LRAM'!AJ272*AJ1125</f>
        <v>0</v>
      </c>
      <c r="AK1127" s="378">
        <f>'4.  2011-2014 LRAM'!AK272*AK1125</f>
        <v>0</v>
      </c>
      <c r="AL1127" s="378">
        <f>'4.  2011-2014 LRAM'!AL272*AL1125</f>
        <v>0</v>
      </c>
      <c r="AM1127" s="627">
        <f t="shared" si="3373"/>
        <v>0</v>
      </c>
    </row>
    <row r="1128" spans="1:39" hidden="1">
      <c r="B1128" s="324" t="s">
        <v>355</v>
      </c>
      <c r="C1128" s="345"/>
      <c r="D1128" s="309"/>
      <c r="E1128" s="279"/>
      <c r="F1128" s="279"/>
      <c r="G1128" s="279"/>
      <c r="H1128" s="279"/>
      <c r="I1128" s="279"/>
      <c r="J1128" s="279"/>
      <c r="K1128" s="279"/>
      <c r="L1128" s="279"/>
      <c r="M1128" s="279"/>
      <c r="N1128" s="279"/>
      <c r="O1128" s="291"/>
      <c r="P1128" s="279"/>
      <c r="Q1128" s="279"/>
      <c r="R1128" s="279"/>
      <c r="S1128" s="309"/>
      <c r="T1128" s="309"/>
      <c r="U1128" s="309"/>
      <c r="V1128" s="309"/>
      <c r="W1128" s="279"/>
      <c r="X1128" s="279"/>
      <c r="Y1128" s="378">
        <f>'4.  2011-2014 LRAM'!Y401*Y1125</f>
        <v>0</v>
      </c>
      <c r="Z1128" s="378">
        <f>'4.  2011-2014 LRAM'!Z401*Z1125</f>
        <v>0</v>
      </c>
      <c r="AA1128" s="378">
        <f>'4.  2011-2014 LRAM'!AA401*AA1125</f>
        <v>0</v>
      </c>
      <c r="AB1128" s="378">
        <f>'4.  2011-2014 LRAM'!AB401*AB1125</f>
        <v>0</v>
      </c>
      <c r="AC1128" s="378">
        <f>'4.  2011-2014 LRAM'!AC401*AC1125</f>
        <v>0</v>
      </c>
      <c r="AD1128" s="378">
        <f>'4.  2011-2014 LRAM'!AD401*AD1125</f>
        <v>0</v>
      </c>
      <c r="AE1128" s="378">
        <f>'4.  2011-2014 LRAM'!AE401*AE1125</f>
        <v>0</v>
      </c>
      <c r="AF1128" s="378">
        <f>'4.  2011-2014 LRAM'!AF401*AF1125</f>
        <v>0</v>
      </c>
      <c r="AG1128" s="378">
        <f>'4.  2011-2014 LRAM'!AG401*AG1125</f>
        <v>0</v>
      </c>
      <c r="AH1128" s="378">
        <f>'4.  2011-2014 LRAM'!AH401*AH1125</f>
        <v>0</v>
      </c>
      <c r="AI1128" s="378">
        <f>'4.  2011-2014 LRAM'!AI401*AI1125</f>
        <v>0</v>
      </c>
      <c r="AJ1128" s="378">
        <f>'4.  2011-2014 LRAM'!AJ401*AJ1125</f>
        <v>0</v>
      </c>
      <c r="AK1128" s="378">
        <f>'4.  2011-2014 LRAM'!AK401*AK1125</f>
        <v>0</v>
      </c>
      <c r="AL1128" s="378">
        <f>'4.  2011-2014 LRAM'!AL401*AL1125</f>
        <v>0</v>
      </c>
      <c r="AM1128" s="627">
        <f t="shared" si="3373"/>
        <v>0</v>
      </c>
    </row>
    <row r="1129" spans="1:39" hidden="1">
      <c r="B1129" s="324" t="s">
        <v>356</v>
      </c>
      <c r="C1129" s="345"/>
      <c r="D1129" s="309"/>
      <c r="E1129" s="279"/>
      <c r="F1129" s="279"/>
      <c r="G1129" s="279"/>
      <c r="H1129" s="279"/>
      <c r="I1129" s="279"/>
      <c r="J1129" s="279"/>
      <c r="K1129" s="279"/>
      <c r="L1129" s="279"/>
      <c r="M1129" s="279"/>
      <c r="N1129" s="279"/>
      <c r="O1129" s="291"/>
      <c r="P1129" s="279"/>
      <c r="Q1129" s="279"/>
      <c r="R1129" s="279"/>
      <c r="S1129" s="309"/>
      <c r="T1129" s="309"/>
      <c r="U1129" s="309"/>
      <c r="V1129" s="309"/>
      <c r="W1129" s="279"/>
      <c r="X1129" s="279"/>
      <c r="Y1129" s="378">
        <f>'4.  2011-2014 LRAM'!Y531*Y1125</f>
        <v>0</v>
      </c>
      <c r="Z1129" s="378">
        <f>'4.  2011-2014 LRAM'!Z531*Z1125</f>
        <v>0</v>
      </c>
      <c r="AA1129" s="378">
        <f>'4.  2011-2014 LRAM'!AA531*AA1125</f>
        <v>0</v>
      </c>
      <c r="AB1129" s="378">
        <f>'4.  2011-2014 LRAM'!AB531*AB1125</f>
        <v>0</v>
      </c>
      <c r="AC1129" s="378">
        <f>'4.  2011-2014 LRAM'!AC531*AC1125</f>
        <v>0</v>
      </c>
      <c r="AD1129" s="378">
        <f>'4.  2011-2014 LRAM'!AD531*AD1125</f>
        <v>0</v>
      </c>
      <c r="AE1129" s="378">
        <f>'4.  2011-2014 LRAM'!AE531*AE1125</f>
        <v>0</v>
      </c>
      <c r="AF1129" s="378">
        <f>'4.  2011-2014 LRAM'!AF531*AF1125</f>
        <v>0</v>
      </c>
      <c r="AG1129" s="378">
        <f>'4.  2011-2014 LRAM'!AG531*AG1125</f>
        <v>0</v>
      </c>
      <c r="AH1129" s="378">
        <f>'4.  2011-2014 LRAM'!AH531*AH1125</f>
        <v>0</v>
      </c>
      <c r="AI1129" s="378">
        <f>'4.  2011-2014 LRAM'!AI531*AI1125</f>
        <v>0</v>
      </c>
      <c r="AJ1129" s="378">
        <f>'4.  2011-2014 LRAM'!AJ531*AJ1125</f>
        <v>0</v>
      </c>
      <c r="AK1129" s="378">
        <f>'4.  2011-2014 LRAM'!AK531*AK1125</f>
        <v>0</v>
      </c>
      <c r="AL1129" s="378">
        <f>'4.  2011-2014 LRAM'!AL531*AL1125</f>
        <v>0</v>
      </c>
      <c r="AM1129" s="627">
        <f t="shared" si="3373"/>
        <v>0</v>
      </c>
    </row>
    <row r="1130" spans="1:39" hidden="1">
      <c r="B1130" s="324" t="s">
        <v>357</v>
      </c>
      <c r="C1130" s="345"/>
      <c r="D1130" s="309"/>
      <c r="E1130" s="279"/>
      <c r="F1130" s="279"/>
      <c r="G1130" s="279"/>
      <c r="H1130" s="279"/>
      <c r="I1130" s="279"/>
      <c r="J1130" s="279"/>
      <c r="K1130" s="279"/>
      <c r="L1130" s="279"/>
      <c r="M1130" s="279"/>
      <c r="N1130" s="279"/>
      <c r="O1130" s="291"/>
      <c r="P1130" s="279"/>
      <c r="Q1130" s="279"/>
      <c r="R1130" s="279"/>
      <c r="S1130" s="309"/>
      <c r="T1130" s="309"/>
      <c r="U1130" s="309"/>
      <c r="V1130" s="309"/>
      <c r="W1130" s="279"/>
      <c r="X1130" s="279"/>
      <c r="Y1130" s="378">
        <f t="shared" ref="Y1130:AL1130" si="3374">Y215*Y1125</f>
        <v>0</v>
      </c>
      <c r="Z1130" s="378">
        <f t="shared" si="3374"/>
        <v>0</v>
      </c>
      <c r="AA1130" s="378">
        <f t="shared" si="3374"/>
        <v>0</v>
      </c>
      <c r="AB1130" s="378">
        <f t="shared" si="3374"/>
        <v>0</v>
      </c>
      <c r="AC1130" s="378">
        <f t="shared" si="3374"/>
        <v>0</v>
      </c>
      <c r="AD1130" s="378">
        <f t="shared" si="3374"/>
        <v>0</v>
      </c>
      <c r="AE1130" s="378">
        <f t="shared" si="3374"/>
        <v>0</v>
      </c>
      <c r="AF1130" s="378">
        <f t="shared" si="3374"/>
        <v>0</v>
      </c>
      <c r="AG1130" s="378">
        <f t="shared" si="3374"/>
        <v>0</v>
      </c>
      <c r="AH1130" s="378">
        <f t="shared" si="3374"/>
        <v>0</v>
      </c>
      <c r="AI1130" s="378">
        <f t="shared" si="3374"/>
        <v>0</v>
      </c>
      <c r="AJ1130" s="378">
        <f t="shared" si="3374"/>
        <v>0</v>
      </c>
      <c r="AK1130" s="378">
        <f t="shared" si="3374"/>
        <v>0</v>
      </c>
      <c r="AL1130" s="378">
        <f t="shared" si="3374"/>
        <v>0</v>
      </c>
      <c r="AM1130" s="627">
        <f t="shared" si="3373"/>
        <v>0</v>
      </c>
    </row>
    <row r="1131" spans="1:39" hidden="1">
      <c r="B1131" s="324" t="s">
        <v>358</v>
      </c>
      <c r="C1131" s="345"/>
      <c r="D1131" s="309"/>
      <c r="E1131" s="279"/>
      <c r="F1131" s="279"/>
      <c r="G1131" s="279"/>
      <c r="H1131" s="279"/>
      <c r="I1131" s="279"/>
      <c r="J1131" s="279"/>
      <c r="K1131" s="279"/>
      <c r="L1131" s="279"/>
      <c r="M1131" s="279"/>
      <c r="N1131" s="279"/>
      <c r="O1131" s="291"/>
      <c r="P1131" s="279"/>
      <c r="Q1131" s="279"/>
      <c r="R1131" s="279"/>
      <c r="S1131" s="309"/>
      <c r="T1131" s="309"/>
      <c r="U1131" s="309"/>
      <c r="V1131" s="309"/>
      <c r="W1131" s="279"/>
      <c r="X1131" s="279"/>
      <c r="Y1131" s="378">
        <f t="shared" ref="Y1131:AL1131" si="3375">Y399*Y1125</f>
        <v>0</v>
      </c>
      <c r="Z1131" s="378">
        <f t="shared" si="3375"/>
        <v>0</v>
      </c>
      <c r="AA1131" s="378">
        <f t="shared" si="3375"/>
        <v>0</v>
      </c>
      <c r="AB1131" s="378">
        <f t="shared" si="3375"/>
        <v>0</v>
      </c>
      <c r="AC1131" s="378">
        <f t="shared" si="3375"/>
        <v>0</v>
      </c>
      <c r="AD1131" s="378">
        <f t="shared" si="3375"/>
        <v>0</v>
      </c>
      <c r="AE1131" s="378">
        <f t="shared" si="3375"/>
        <v>0</v>
      </c>
      <c r="AF1131" s="378">
        <f t="shared" si="3375"/>
        <v>0</v>
      </c>
      <c r="AG1131" s="378">
        <f t="shared" si="3375"/>
        <v>0</v>
      </c>
      <c r="AH1131" s="378">
        <f t="shared" si="3375"/>
        <v>0</v>
      </c>
      <c r="AI1131" s="378">
        <f t="shared" si="3375"/>
        <v>0</v>
      </c>
      <c r="AJ1131" s="378">
        <f t="shared" si="3375"/>
        <v>0</v>
      </c>
      <c r="AK1131" s="378">
        <f t="shared" si="3375"/>
        <v>0</v>
      </c>
      <c r="AL1131" s="378">
        <f t="shared" si="3375"/>
        <v>0</v>
      </c>
      <c r="AM1131" s="627">
        <f t="shared" si="3373"/>
        <v>0</v>
      </c>
    </row>
    <row r="1132" spans="1:39" hidden="1">
      <c r="B1132" s="324" t="s">
        <v>359</v>
      </c>
      <c r="C1132" s="345"/>
      <c r="D1132" s="309"/>
      <c r="E1132" s="279"/>
      <c r="F1132" s="279"/>
      <c r="G1132" s="279"/>
      <c r="H1132" s="279"/>
      <c r="I1132" s="279"/>
      <c r="J1132" s="279"/>
      <c r="K1132" s="279"/>
      <c r="L1132" s="279"/>
      <c r="M1132" s="279"/>
      <c r="N1132" s="279"/>
      <c r="O1132" s="291"/>
      <c r="P1132" s="279"/>
      <c r="Q1132" s="279"/>
      <c r="R1132" s="279"/>
      <c r="S1132" s="309"/>
      <c r="T1132" s="309"/>
      <c r="U1132" s="309"/>
      <c r="V1132" s="309"/>
      <c r="W1132" s="279"/>
      <c r="X1132" s="279"/>
      <c r="Y1132" s="378">
        <f t="shared" ref="Y1132:AL1132" si="3376">Y589*Y1125</f>
        <v>0</v>
      </c>
      <c r="Z1132" s="378">
        <f t="shared" si="3376"/>
        <v>0</v>
      </c>
      <c r="AA1132" s="378">
        <f t="shared" si="3376"/>
        <v>0</v>
      </c>
      <c r="AB1132" s="378">
        <f t="shared" si="3376"/>
        <v>0</v>
      </c>
      <c r="AC1132" s="378">
        <f t="shared" si="3376"/>
        <v>0</v>
      </c>
      <c r="AD1132" s="378">
        <f t="shared" si="3376"/>
        <v>0</v>
      </c>
      <c r="AE1132" s="378">
        <f t="shared" si="3376"/>
        <v>0</v>
      </c>
      <c r="AF1132" s="378">
        <f t="shared" si="3376"/>
        <v>0</v>
      </c>
      <c r="AG1132" s="378">
        <f t="shared" si="3376"/>
        <v>0</v>
      </c>
      <c r="AH1132" s="378">
        <f t="shared" si="3376"/>
        <v>0</v>
      </c>
      <c r="AI1132" s="378">
        <f t="shared" si="3376"/>
        <v>0</v>
      </c>
      <c r="AJ1132" s="378">
        <f t="shared" si="3376"/>
        <v>0</v>
      </c>
      <c r="AK1132" s="378">
        <f t="shared" si="3376"/>
        <v>0</v>
      </c>
      <c r="AL1132" s="378">
        <f t="shared" si="3376"/>
        <v>0</v>
      </c>
      <c r="AM1132" s="627">
        <f t="shared" si="3373"/>
        <v>0</v>
      </c>
    </row>
    <row r="1133" spans="1:39" hidden="1">
      <c r="B1133" s="324" t="s">
        <v>360</v>
      </c>
      <c r="C1133" s="345"/>
      <c r="D1133" s="309"/>
      <c r="E1133" s="279"/>
      <c r="F1133" s="279"/>
      <c r="G1133" s="279"/>
      <c r="H1133" s="279"/>
      <c r="I1133" s="279"/>
      <c r="J1133" s="279"/>
      <c r="K1133" s="279"/>
      <c r="L1133" s="279"/>
      <c r="M1133" s="279"/>
      <c r="N1133" s="279"/>
      <c r="O1133" s="291"/>
      <c r="P1133" s="279"/>
      <c r="Q1133" s="279"/>
      <c r="R1133" s="279"/>
      <c r="S1133" s="309"/>
      <c r="T1133" s="309"/>
      <c r="U1133" s="309"/>
      <c r="V1133" s="309"/>
      <c r="W1133" s="279"/>
      <c r="X1133" s="279"/>
      <c r="Y1133" s="378">
        <f t="shared" ref="Y1133:AL1133" si="3377">Y773*Y1125</f>
        <v>0</v>
      </c>
      <c r="Z1133" s="378">
        <f t="shared" si="3377"/>
        <v>0</v>
      </c>
      <c r="AA1133" s="378">
        <f t="shared" si="3377"/>
        <v>0</v>
      </c>
      <c r="AB1133" s="378">
        <f t="shared" si="3377"/>
        <v>0</v>
      </c>
      <c r="AC1133" s="378">
        <f t="shared" si="3377"/>
        <v>0</v>
      </c>
      <c r="AD1133" s="378">
        <f t="shared" si="3377"/>
        <v>0</v>
      </c>
      <c r="AE1133" s="378">
        <f t="shared" si="3377"/>
        <v>0</v>
      </c>
      <c r="AF1133" s="378">
        <f t="shared" si="3377"/>
        <v>0</v>
      </c>
      <c r="AG1133" s="378">
        <f t="shared" si="3377"/>
        <v>0</v>
      </c>
      <c r="AH1133" s="378">
        <f t="shared" si="3377"/>
        <v>0</v>
      </c>
      <c r="AI1133" s="378">
        <f t="shared" si="3377"/>
        <v>0</v>
      </c>
      <c r="AJ1133" s="378">
        <f t="shared" si="3377"/>
        <v>0</v>
      </c>
      <c r="AK1133" s="378">
        <f t="shared" si="3377"/>
        <v>0</v>
      </c>
      <c r="AL1133" s="378">
        <f t="shared" si="3377"/>
        <v>0</v>
      </c>
      <c r="AM1133" s="627">
        <f t="shared" si="3373"/>
        <v>0</v>
      </c>
    </row>
    <row r="1134" spans="1:39" hidden="1">
      <c r="B1134" s="324" t="s">
        <v>361</v>
      </c>
      <c r="C1134" s="345"/>
      <c r="D1134" s="309"/>
      <c r="E1134" s="279"/>
      <c r="F1134" s="279"/>
      <c r="G1134" s="279"/>
      <c r="H1134" s="279"/>
      <c r="I1134" s="279"/>
      <c r="J1134" s="279"/>
      <c r="K1134" s="279"/>
      <c r="L1134" s="279"/>
      <c r="M1134" s="279"/>
      <c r="N1134" s="279"/>
      <c r="O1134" s="291"/>
      <c r="P1134" s="279"/>
      <c r="Q1134" s="279"/>
      <c r="R1134" s="279"/>
      <c r="S1134" s="309"/>
      <c r="T1134" s="309"/>
      <c r="U1134" s="309"/>
      <c r="V1134" s="309"/>
      <c r="W1134" s="279"/>
      <c r="X1134" s="279"/>
      <c r="Y1134" s="378">
        <f t="shared" ref="Y1134:AL1134" si="3378">Y956*Y1125</f>
        <v>0</v>
      </c>
      <c r="Z1134" s="378">
        <f t="shared" si="3378"/>
        <v>0</v>
      </c>
      <c r="AA1134" s="378">
        <f t="shared" si="3378"/>
        <v>0</v>
      </c>
      <c r="AB1134" s="378">
        <f t="shared" si="3378"/>
        <v>0</v>
      </c>
      <c r="AC1134" s="378">
        <f t="shared" si="3378"/>
        <v>0</v>
      </c>
      <c r="AD1134" s="378">
        <f t="shared" si="3378"/>
        <v>0</v>
      </c>
      <c r="AE1134" s="378">
        <f t="shared" si="3378"/>
        <v>0</v>
      </c>
      <c r="AF1134" s="378">
        <f t="shared" si="3378"/>
        <v>0</v>
      </c>
      <c r="AG1134" s="378">
        <f t="shared" si="3378"/>
        <v>0</v>
      </c>
      <c r="AH1134" s="378">
        <f t="shared" si="3378"/>
        <v>0</v>
      </c>
      <c r="AI1134" s="378">
        <f t="shared" si="3378"/>
        <v>0</v>
      </c>
      <c r="AJ1134" s="378">
        <f t="shared" si="3378"/>
        <v>0</v>
      </c>
      <c r="AK1134" s="378">
        <f t="shared" si="3378"/>
        <v>0</v>
      </c>
      <c r="AL1134" s="378">
        <f t="shared" si="3378"/>
        <v>0</v>
      </c>
      <c r="AM1134" s="627">
        <f t="shared" si="3373"/>
        <v>0</v>
      </c>
    </row>
    <row r="1135" spans="1:39" hidden="1">
      <c r="B1135" s="324" t="s">
        <v>362</v>
      </c>
      <c r="C1135" s="345"/>
      <c r="D1135" s="309"/>
      <c r="E1135" s="279"/>
      <c r="F1135" s="279"/>
      <c r="G1135" s="279"/>
      <c r="H1135" s="279"/>
      <c r="I1135" s="279"/>
      <c r="J1135" s="279"/>
      <c r="K1135" s="279"/>
      <c r="L1135" s="279"/>
      <c r="M1135" s="279"/>
      <c r="N1135" s="279"/>
      <c r="O1135" s="291"/>
      <c r="P1135" s="279"/>
      <c r="Q1135" s="279"/>
      <c r="R1135" s="279"/>
      <c r="S1135" s="309"/>
      <c r="T1135" s="309"/>
      <c r="U1135" s="309"/>
      <c r="V1135" s="309"/>
      <c r="W1135" s="279"/>
      <c r="X1135" s="279"/>
      <c r="Y1135" s="378">
        <f>Y1122*Y1125</f>
        <v>0</v>
      </c>
      <c r="Z1135" s="378">
        <f>Z1122*Z1125</f>
        <v>0</v>
      </c>
      <c r="AA1135" s="378">
        <f t="shared" ref="AA1135:AL1135" si="3379">AA1122*AA1125</f>
        <v>0</v>
      </c>
      <c r="AB1135" s="378">
        <f t="shared" si="3379"/>
        <v>0</v>
      </c>
      <c r="AC1135" s="378">
        <f t="shared" si="3379"/>
        <v>0</v>
      </c>
      <c r="AD1135" s="378">
        <f t="shared" si="3379"/>
        <v>0</v>
      </c>
      <c r="AE1135" s="378">
        <f t="shared" si="3379"/>
        <v>0</v>
      </c>
      <c r="AF1135" s="378">
        <f t="shared" si="3379"/>
        <v>0</v>
      </c>
      <c r="AG1135" s="378">
        <f t="shared" si="3379"/>
        <v>0</v>
      </c>
      <c r="AH1135" s="378">
        <f t="shared" si="3379"/>
        <v>0</v>
      </c>
      <c r="AI1135" s="378">
        <f t="shared" si="3379"/>
        <v>0</v>
      </c>
      <c r="AJ1135" s="378">
        <f t="shared" si="3379"/>
        <v>0</v>
      </c>
      <c r="AK1135" s="378">
        <f t="shared" si="3379"/>
        <v>0</v>
      </c>
      <c r="AL1135" s="378">
        <f t="shared" si="3379"/>
        <v>0</v>
      </c>
      <c r="AM1135" s="627">
        <f t="shared" si="3373"/>
        <v>0</v>
      </c>
    </row>
    <row r="1136" spans="1:39" ht="15.75" hidden="1">
      <c r="B1136" s="349" t="s">
        <v>352</v>
      </c>
      <c r="C1136" s="345"/>
      <c r="D1136" s="336"/>
      <c r="E1136" s="334"/>
      <c r="F1136" s="334"/>
      <c r="G1136" s="334"/>
      <c r="H1136" s="334"/>
      <c r="I1136" s="334"/>
      <c r="J1136" s="334"/>
      <c r="K1136" s="334"/>
      <c r="L1136" s="334"/>
      <c r="M1136" s="334"/>
      <c r="N1136" s="334"/>
      <c r="O1136" s="300"/>
      <c r="P1136" s="334"/>
      <c r="Q1136" s="334"/>
      <c r="R1136" s="334"/>
      <c r="S1136" s="336"/>
      <c r="T1136" s="336"/>
      <c r="U1136" s="336"/>
      <c r="V1136" s="336"/>
      <c r="W1136" s="334"/>
      <c r="X1136" s="334"/>
      <c r="Y1136" s="346">
        <f>SUM(Y1126:Y1135)</f>
        <v>0</v>
      </c>
      <c r="Z1136" s="346">
        <f t="shared" ref="Z1136:AE1136" si="3380">SUM(Z1126:Z1135)</f>
        <v>0</v>
      </c>
      <c r="AA1136" s="346">
        <f t="shared" si="3380"/>
        <v>0</v>
      </c>
      <c r="AB1136" s="346">
        <f t="shared" si="3380"/>
        <v>0</v>
      </c>
      <c r="AC1136" s="346">
        <f t="shared" si="3380"/>
        <v>0</v>
      </c>
      <c r="AD1136" s="346">
        <f t="shared" si="3380"/>
        <v>0</v>
      </c>
      <c r="AE1136" s="346">
        <f t="shared" si="3380"/>
        <v>0</v>
      </c>
      <c r="AF1136" s="346">
        <f>SUM(AF1126:AF1135)</f>
        <v>0</v>
      </c>
      <c r="AG1136" s="346">
        <f t="shared" ref="AG1136:AL1136" si="3381">SUM(AG1126:AG1135)</f>
        <v>0</v>
      </c>
      <c r="AH1136" s="346">
        <f t="shared" si="3381"/>
        <v>0</v>
      </c>
      <c r="AI1136" s="346">
        <f t="shared" si="3381"/>
        <v>0</v>
      </c>
      <c r="AJ1136" s="346">
        <f t="shared" si="3381"/>
        <v>0</v>
      </c>
      <c r="AK1136" s="346">
        <f t="shared" si="3381"/>
        <v>0</v>
      </c>
      <c r="AL1136" s="346">
        <f t="shared" si="3381"/>
        <v>0</v>
      </c>
      <c r="AM1136" s="407">
        <f>SUM(AM1126:AM1135)</f>
        <v>0</v>
      </c>
    </row>
    <row r="1137" spans="2:39" ht="15.75" hidden="1">
      <c r="B1137" s="349" t="s">
        <v>351</v>
      </c>
      <c r="C1137" s="345"/>
      <c r="D1137" s="350"/>
      <c r="E1137" s="334"/>
      <c r="F1137" s="334"/>
      <c r="G1137" s="334"/>
      <c r="H1137" s="334"/>
      <c r="I1137" s="334"/>
      <c r="J1137" s="334"/>
      <c r="K1137" s="334"/>
      <c r="L1137" s="334"/>
      <c r="M1137" s="334"/>
      <c r="N1137" s="334"/>
      <c r="O1137" s="300"/>
      <c r="P1137" s="334"/>
      <c r="Q1137" s="334"/>
      <c r="R1137" s="334"/>
      <c r="S1137" s="336"/>
      <c r="T1137" s="336"/>
      <c r="U1137" s="336"/>
      <c r="V1137" s="336"/>
      <c r="W1137" s="334"/>
      <c r="X1137" s="334"/>
      <c r="Y1137" s="347">
        <f>Y1123*Y1125</f>
        <v>0</v>
      </c>
      <c r="Z1137" s="347">
        <f t="shared" ref="Z1137:AE1137" si="3382">Z1123*Z1125</f>
        <v>0</v>
      </c>
      <c r="AA1137" s="347">
        <f>AA1123*AA1125</f>
        <v>0</v>
      </c>
      <c r="AB1137" s="347">
        <f t="shared" si="3382"/>
        <v>0</v>
      </c>
      <c r="AC1137" s="347">
        <f t="shared" si="3382"/>
        <v>0</v>
      </c>
      <c r="AD1137" s="347">
        <f t="shared" si="3382"/>
        <v>0</v>
      </c>
      <c r="AE1137" s="347">
        <f t="shared" si="3382"/>
        <v>0</v>
      </c>
      <c r="AF1137" s="347">
        <f t="shared" ref="AF1137:AL1137" si="3383">AF1123*AF1125</f>
        <v>0</v>
      </c>
      <c r="AG1137" s="347">
        <f t="shared" si="3383"/>
        <v>0</v>
      </c>
      <c r="AH1137" s="347">
        <f t="shared" si="3383"/>
        <v>0</v>
      </c>
      <c r="AI1137" s="347">
        <f t="shared" si="3383"/>
        <v>0</v>
      </c>
      <c r="AJ1137" s="347">
        <f t="shared" si="3383"/>
        <v>0</v>
      </c>
      <c r="AK1137" s="347">
        <f t="shared" si="3383"/>
        <v>0</v>
      </c>
      <c r="AL1137" s="347">
        <f t="shared" si="3383"/>
        <v>0</v>
      </c>
      <c r="AM1137" s="407">
        <f>SUM(Y1137:AL1137)</f>
        <v>0</v>
      </c>
    </row>
    <row r="1138" spans="2:39" ht="15.75" hidden="1">
      <c r="B1138" s="349" t="s">
        <v>350</v>
      </c>
      <c r="C1138" s="345"/>
      <c r="D1138" s="350"/>
      <c r="E1138" s="334"/>
      <c r="F1138" s="334"/>
      <c r="G1138" s="334"/>
      <c r="H1138" s="334"/>
      <c r="I1138" s="334"/>
      <c r="J1138" s="334"/>
      <c r="K1138" s="334"/>
      <c r="L1138" s="334"/>
      <c r="M1138" s="334"/>
      <c r="N1138" s="334"/>
      <c r="O1138" s="300"/>
      <c r="P1138" s="334"/>
      <c r="Q1138" s="334"/>
      <c r="R1138" s="334"/>
      <c r="S1138" s="350"/>
      <c r="T1138" s="350"/>
      <c r="U1138" s="350"/>
      <c r="V1138" s="350"/>
      <c r="W1138" s="334"/>
      <c r="X1138" s="334"/>
      <c r="Y1138" s="351"/>
      <c r="Z1138" s="351"/>
      <c r="AA1138" s="351"/>
      <c r="AB1138" s="351"/>
      <c r="AC1138" s="351"/>
      <c r="AD1138" s="351"/>
      <c r="AE1138" s="351"/>
      <c r="AF1138" s="351"/>
      <c r="AG1138" s="351"/>
      <c r="AH1138" s="351"/>
      <c r="AI1138" s="351"/>
      <c r="AJ1138" s="351"/>
      <c r="AK1138" s="351"/>
      <c r="AL1138" s="351"/>
      <c r="AM1138" s="407">
        <f>AM1136-AM1137</f>
        <v>0</v>
      </c>
    </row>
    <row r="1139" spans="2:39" hidden="1">
      <c r="B1139" s="381"/>
      <c r="C1139" s="445"/>
      <c r="D1139" s="445"/>
      <c r="E1139" s="446"/>
      <c r="F1139" s="446"/>
      <c r="G1139" s="446"/>
      <c r="H1139" s="446"/>
      <c r="I1139" s="446"/>
      <c r="J1139" s="446"/>
      <c r="K1139" s="446"/>
      <c r="L1139" s="446"/>
      <c r="M1139" s="446"/>
      <c r="N1139" s="446"/>
      <c r="O1139" s="447"/>
      <c r="P1139" s="446"/>
      <c r="Q1139" s="446"/>
      <c r="R1139" s="446"/>
      <c r="S1139" s="445"/>
      <c r="T1139" s="448"/>
      <c r="U1139" s="445"/>
      <c r="V1139" s="445"/>
      <c r="W1139" s="446"/>
      <c r="X1139" s="446"/>
      <c r="Y1139" s="449"/>
      <c r="Z1139" s="449"/>
      <c r="AA1139" s="449"/>
      <c r="AB1139" s="449"/>
      <c r="AC1139" s="449"/>
      <c r="AD1139" s="449"/>
      <c r="AE1139" s="449"/>
      <c r="AF1139" s="449"/>
      <c r="AG1139" s="449"/>
      <c r="AH1139" s="449"/>
      <c r="AI1139" s="449"/>
      <c r="AJ1139" s="449"/>
      <c r="AK1139" s="449"/>
      <c r="AL1139" s="449"/>
      <c r="AM1139" s="386"/>
    </row>
    <row r="1140" spans="2:39" ht="19.5" hidden="1" customHeight="1">
      <c r="B1140" s="368" t="s">
        <v>585</v>
      </c>
      <c r="C1140" s="387"/>
      <c r="D1140" s="388"/>
      <c r="E1140" s="388"/>
      <c r="F1140" s="388"/>
      <c r="G1140" s="388"/>
      <c r="H1140" s="388"/>
      <c r="I1140" s="388"/>
      <c r="J1140" s="388"/>
      <c r="K1140" s="388"/>
      <c r="L1140" s="388"/>
      <c r="M1140" s="388"/>
      <c r="N1140" s="388"/>
      <c r="O1140" s="388"/>
      <c r="P1140" s="388"/>
      <c r="Q1140" s="388"/>
      <c r="R1140" s="388"/>
      <c r="S1140" s="371"/>
      <c r="T1140" s="372"/>
      <c r="U1140" s="388"/>
      <c r="V1140" s="388"/>
      <c r="W1140" s="388"/>
      <c r="X1140" s="388"/>
      <c r="Y1140" s="409"/>
      <c r="Z1140" s="409"/>
      <c r="AA1140" s="409"/>
      <c r="AB1140" s="409"/>
      <c r="AC1140" s="409"/>
      <c r="AD1140" s="409"/>
      <c r="AE1140" s="409"/>
      <c r="AF1140" s="409"/>
      <c r="AG1140" s="409"/>
      <c r="AH1140" s="409"/>
      <c r="AI1140" s="409"/>
      <c r="AJ1140" s="409"/>
      <c r="AK1140" s="409"/>
      <c r="AL1140" s="409"/>
      <c r="AM1140" s="389"/>
    </row>
    <row r="1141" spans="2:39" hidden="1"/>
    <row r="1142" spans="2:39" hidden="1">
      <c r="B1142" s="588" t="s">
        <v>526</v>
      </c>
    </row>
    <row r="1143" spans="2:39" hidden="1"/>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4:AM404"/>
    <mergeCell ref="Y220:AM220"/>
    <mergeCell ref="N34:N35"/>
    <mergeCell ref="P34:X34"/>
    <mergeCell ref="Y34:AM34"/>
    <mergeCell ref="P404:X404"/>
    <mergeCell ref="B220:B221"/>
    <mergeCell ref="C220:C221"/>
    <mergeCell ref="E220:M220"/>
    <mergeCell ref="N220:N221"/>
    <mergeCell ref="P220:X220"/>
    <mergeCell ref="C404:C405"/>
    <mergeCell ref="E404:M404"/>
    <mergeCell ref="N404:N405"/>
    <mergeCell ref="B594:B595"/>
    <mergeCell ref="C594:C595"/>
    <mergeCell ref="E594:M594"/>
    <mergeCell ref="N594:N595"/>
    <mergeCell ref="B404:B405"/>
    <mergeCell ref="Y961:AM961"/>
    <mergeCell ref="P594:X594"/>
    <mergeCell ref="B778:B779"/>
    <mergeCell ref="C778:C779"/>
    <mergeCell ref="E778:M778"/>
    <mergeCell ref="N778:N779"/>
    <mergeCell ref="P778:X778"/>
    <mergeCell ref="Y778:AM778"/>
    <mergeCell ref="Y594:AM594"/>
    <mergeCell ref="P961:X961"/>
    <mergeCell ref="N961:N962"/>
    <mergeCell ref="B961:B962"/>
    <mergeCell ref="C961:C962"/>
    <mergeCell ref="E961:M961"/>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93" location="'5.  2015-2020 LRAM'!A1" display="Return to top"/>
    <hyperlink ref="C28" location="Table_5_e.__2019_Lost_Revenues_Work_Form" display="Table 5-e.  2019 Lost Revenues"/>
    <hyperlink ref="C29" location="Table_5_f.__2020_Lost_Revenues_Work_Form" display="Table 5-f.  2020 Lost Revenues"/>
    <hyperlink ref="D219" location="'5.  2015-2020 LRAM'!A1" display="Return to top"/>
    <hyperlink ref="D403" location="'5.  2015-2020 LRAM'!A1" display="Return to top"/>
    <hyperlink ref="D777" location="'5.  2015-2020 LRAM'!A1" display="Return to top"/>
    <hyperlink ref="D960" location="'5.  2015-2020 LRAM'!A1" display="Return to top"/>
    <hyperlink ref="B1142" location="'5.  2015-2020 LRAM'!A1" display="Return to top"/>
  </hyperlinks>
  <pageMargins left="0.70866141732283505" right="0.70866141732283505" top="0.74803149606299202" bottom="0.74803149606299202" header="0.31496062992126" footer="0.31496062992126"/>
  <pageSetup paperSize="17" scale="35" fitToHeight="0" orientation="landscape" r:id="rId1"/>
  <rowBreaks count="3" manualBreakCount="3">
    <brk id="32" max="39" man="1"/>
    <brk id="216" max="39" man="1"/>
    <brk id="402" max="39" man="1"/>
  </rowBreaks>
  <ignoredErrors>
    <ignoredError sqref="Z498:AA498"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view="pageBreakPreview" topLeftCell="A51" zoomScale="55" zoomScaleNormal="90" zoomScaleSheetLayoutView="55" workbookViewId="0">
      <selection activeCell="Q95" sqref="E93:Q95"/>
    </sheetView>
  </sheetViews>
  <sheetFormatPr defaultColWidth="9.140625" defaultRowHeight="15"/>
  <cols>
    <col min="1" max="1" width="4.42578125" style="12" customWidth="1"/>
    <col min="2" max="2" width="19.42578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42578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8"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67" t="s">
        <v>661</v>
      </c>
      <c r="D8" s="867"/>
      <c r="E8" s="867"/>
      <c r="F8" s="867"/>
      <c r="G8" s="867"/>
      <c r="H8" s="867"/>
      <c r="I8" s="867"/>
      <c r="J8" s="867"/>
      <c r="K8" s="867"/>
      <c r="L8" s="867"/>
      <c r="M8" s="867"/>
      <c r="N8" s="867"/>
      <c r="O8" s="867"/>
      <c r="P8" s="867"/>
      <c r="Q8" s="867"/>
      <c r="R8" s="867"/>
      <c r="S8" s="867"/>
      <c r="T8" s="105"/>
      <c r="U8" s="105"/>
      <c r="V8" s="105"/>
      <c r="W8" s="105"/>
    </row>
    <row r="9" spans="1:28" s="9" customFormat="1" ht="47.1" customHeight="1">
      <c r="B9" s="55"/>
      <c r="C9" s="829" t="s">
        <v>672</v>
      </c>
      <c r="D9" s="829"/>
      <c r="E9" s="829"/>
      <c r="F9" s="829"/>
      <c r="G9" s="829"/>
      <c r="H9" s="829"/>
      <c r="I9" s="829"/>
      <c r="J9" s="829"/>
      <c r="K9" s="829"/>
      <c r="L9" s="829"/>
      <c r="M9" s="829"/>
      <c r="N9" s="829"/>
      <c r="O9" s="829"/>
      <c r="P9" s="829"/>
      <c r="Q9" s="829"/>
      <c r="R9" s="829"/>
      <c r="S9" s="829"/>
      <c r="T9" s="105"/>
      <c r="U9" s="105"/>
      <c r="V9" s="105"/>
      <c r="W9" s="105"/>
    </row>
    <row r="10" spans="1:28" s="9" customFormat="1" ht="38.1" customHeight="1">
      <c r="B10" s="88"/>
      <c r="C10" s="845" t="s">
        <v>673</v>
      </c>
      <c r="D10" s="829"/>
      <c r="E10" s="829"/>
      <c r="F10" s="829"/>
      <c r="G10" s="829"/>
      <c r="H10" s="829"/>
      <c r="I10" s="829"/>
      <c r="J10" s="829"/>
      <c r="K10" s="829"/>
      <c r="L10" s="829"/>
      <c r="M10" s="829"/>
      <c r="N10" s="829"/>
      <c r="O10" s="829"/>
      <c r="P10" s="829"/>
      <c r="Q10" s="829"/>
      <c r="R10" s="829"/>
      <c r="S10" s="82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66" t="s">
        <v>235</v>
      </c>
      <c r="C12" s="866"/>
      <c r="D12" s="181"/>
      <c r="E12" s="182" t="s">
        <v>236</v>
      </c>
      <c r="F12" s="51"/>
      <c r="G12" s="51"/>
      <c r="H12" s="44"/>
      <c r="I12" s="51"/>
      <c r="K12" s="590"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 kW</v>
      </c>
      <c r="L14" s="204" t="str">
        <f>'1.  LRAMVA Summary'!G52</f>
        <v>Unmetered Scattered Load</v>
      </c>
      <c r="M14" s="204" t="str">
        <f>'1.  LRAMVA Summary'!H52</f>
        <v>Streetlighting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8">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28">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1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7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7"/>
      <c r="C57" s="27"/>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66"/>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c r="B77" s="66"/>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22.398652458133554</v>
      </c>
      <c r="J106" s="230">
        <f>(SUM('1.  LRAMVA Summary'!E$54:E$71)+SUM('1.  LRAMVA Summary'!E$72:E$73)*(MONTH($E106)-1)/12)*$H106</f>
        <v>7.8873378390289046</v>
      </c>
      <c r="K106" s="230">
        <f>(SUM('1.  LRAMVA Summary'!F$54:F$71)+SUM('1.  LRAMVA Summary'!F$72:F$73)*(MONTH($E106)-1)/12)*$H106</f>
        <v>14.076097016319746</v>
      </c>
      <c r="L106" s="230">
        <f>(SUM('1.  LRAMVA Summary'!G$54:G$71)+SUM('1.  LRAMVA Summary'!G$72:G$73)*(MONTH($E106)-1)/12)*$H106</f>
        <v>-4.4543109722222217E-2</v>
      </c>
      <c r="M106" s="230">
        <f>(SUM('1.  LRAMVA Summary'!H$54:H$71)+SUM('1.  LRAMVA Summary'!H$72:H$73)*(MONTH($E106)-1)/12)*$H106</f>
        <v>0.1385818960243399</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44.456126099784328</v>
      </c>
    </row>
    <row r="107" spans="2:23" s="9" customFormat="1">
      <c r="B107" s="66"/>
      <c r="E107" s="214">
        <v>42795</v>
      </c>
      <c r="F107" s="214" t="s">
        <v>184</v>
      </c>
      <c r="G107" s="215" t="s">
        <v>65</v>
      </c>
      <c r="H107" s="240">
        <f t="shared" si="48"/>
        <v>9.1666666666666665E-4</v>
      </c>
      <c r="I107" s="230">
        <f>(SUM('1.  LRAMVA Summary'!D$54:D$71)+SUM('1.  LRAMVA Summary'!D$72:D$73)*(MONTH($E107)-1)/12)*$H107</f>
        <v>44.797304916267109</v>
      </c>
      <c r="J107" s="230">
        <f>(SUM('1.  LRAMVA Summary'!E$54:E$71)+SUM('1.  LRAMVA Summary'!E$72:E$73)*(MONTH($E107)-1)/12)*$H107</f>
        <v>15.774675678057809</v>
      </c>
      <c r="K107" s="230">
        <f>(SUM('1.  LRAMVA Summary'!F$54:F$71)+SUM('1.  LRAMVA Summary'!F$72:F$73)*(MONTH($E107)-1)/12)*$H107</f>
        <v>28.152194032639493</v>
      </c>
      <c r="L107" s="230">
        <f>(SUM('1.  LRAMVA Summary'!G$54:G$71)+SUM('1.  LRAMVA Summary'!G$72:G$73)*(MONTH($E107)-1)/12)*$H107</f>
        <v>-8.9086219444444434E-2</v>
      </c>
      <c r="M107" s="230">
        <f>(SUM('1.  LRAMVA Summary'!H$54:H$71)+SUM('1.  LRAMVA Summary'!H$72:H$73)*(MONTH($E107)-1)/12)*$H107</f>
        <v>0.2771637920486798</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88.912252199568655</v>
      </c>
    </row>
    <row r="108" spans="2:23" s="8" customFormat="1">
      <c r="B108" s="239"/>
      <c r="E108" s="214">
        <v>42826</v>
      </c>
      <c r="F108" s="214" t="s">
        <v>184</v>
      </c>
      <c r="G108" s="215" t="s">
        <v>66</v>
      </c>
      <c r="H108" s="240">
        <f>$C$40/12</f>
        <v>9.1666666666666665E-4</v>
      </c>
      <c r="I108" s="230">
        <f>(SUM('1.  LRAMVA Summary'!D$54:D$71)+SUM('1.  LRAMVA Summary'!D$72:D$73)*(MONTH($E108)-1)/12)*$H108</f>
        <v>67.195957374400663</v>
      </c>
      <c r="J108" s="230">
        <f>(SUM('1.  LRAMVA Summary'!E$54:E$71)+SUM('1.  LRAMVA Summary'!E$72:E$73)*(MONTH($E108)-1)/12)*$H108</f>
        <v>23.662013517086713</v>
      </c>
      <c r="K108" s="230">
        <f>(SUM('1.  LRAMVA Summary'!F$54:F$71)+SUM('1.  LRAMVA Summary'!F$72:F$73)*(MONTH($E108)-1)/12)*$H108</f>
        <v>42.228291048959235</v>
      </c>
      <c r="L108" s="230">
        <f>(SUM('1.  LRAMVA Summary'!G$54:G$71)+SUM('1.  LRAMVA Summary'!G$72:G$73)*(MONTH($E108)-1)/12)*$H108</f>
        <v>-0.13362932916666664</v>
      </c>
      <c r="M108" s="230">
        <f>(SUM('1.  LRAMVA Summary'!H$54:H$71)+SUM('1.  LRAMVA Summary'!H$72:H$73)*(MONTH($E108)-1)/12)*$H108</f>
        <v>0.4157456880730197</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133.36837829935297</v>
      </c>
    </row>
    <row r="109" spans="2:23" s="9" customFormat="1">
      <c r="B109" s="66"/>
      <c r="E109" s="214">
        <v>42856</v>
      </c>
      <c r="F109" s="214" t="s">
        <v>184</v>
      </c>
      <c r="G109" s="215" t="s">
        <v>66</v>
      </c>
      <c r="H109" s="240">
        <f t="shared" ref="H109:H110" si="50">$C$40/12</f>
        <v>9.1666666666666665E-4</v>
      </c>
      <c r="I109" s="230">
        <f>(SUM('1.  LRAMVA Summary'!D$54:D$71)+SUM('1.  LRAMVA Summary'!D$72:D$73)*(MONTH($E109)-1)/12)*$H109</f>
        <v>89.594609832534218</v>
      </c>
      <c r="J109" s="230">
        <f>(SUM('1.  LRAMVA Summary'!E$54:E$71)+SUM('1.  LRAMVA Summary'!E$72:E$73)*(MONTH($E109)-1)/12)*$H109</f>
        <v>31.549351356115618</v>
      </c>
      <c r="K109" s="230">
        <f>(SUM('1.  LRAMVA Summary'!F$54:F$71)+SUM('1.  LRAMVA Summary'!F$72:F$73)*(MONTH($E109)-1)/12)*$H109</f>
        <v>56.304388065278985</v>
      </c>
      <c r="L109" s="230">
        <f>(SUM('1.  LRAMVA Summary'!G$54:G$71)+SUM('1.  LRAMVA Summary'!G$72:G$73)*(MONTH($E109)-1)/12)*$H109</f>
        <v>-0.17817243888888887</v>
      </c>
      <c r="M109" s="230">
        <f>(SUM('1.  LRAMVA Summary'!H$54:H$71)+SUM('1.  LRAMVA Summary'!H$72:H$73)*(MONTH($E109)-1)/12)*$H109</f>
        <v>0.5543275840973596</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177.82450439913731</v>
      </c>
    </row>
    <row r="110" spans="2:23" s="238" customFormat="1">
      <c r="B110" s="237"/>
      <c r="E110" s="214">
        <v>42887</v>
      </c>
      <c r="F110" s="214" t="s">
        <v>184</v>
      </c>
      <c r="G110" s="215" t="s">
        <v>66</v>
      </c>
      <c r="H110" s="240">
        <f t="shared" si="50"/>
        <v>9.1666666666666665E-4</v>
      </c>
      <c r="I110" s="230">
        <f>(SUM('1.  LRAMVA Summary'!D$54:D$71)+SUM('1.  LRAMVA Summary'!D$72:D$73)*(MONTH($E110)-1)/12)*$H110</f>
        <v>111.99326229066777</v>
      </c>
      <c r="J110" s="230">
        <f>(SUM('1.  LRAMVA Summary'!E$54:E$71)+SUM('1.  LRAMVA Summary'!E$72:E$73)*(MONTH($E110)-1)/12)*$H110</f>
        <v>39.436689195144524</v>
      </c>
      <c r="K110" s="230">
        <f>(SUM('1.  LRAMVA Summary'!F$54:F$71)+SUM('1.  LRAMVA Summary'!F$72:F$73)*(MONTH($E110)-1)/12)*$H110</f>
        <v>70.380485081598735</v>
      </c>
      <c r="L110" s="230">
        <f>(SUM('1.  LRAMVA Summary'!G$54:G$71)+SUM('1.  LRAMVA Summary'!G$72:G$73)*(MONTH($E110)-1)/12)*$H110</f>
        <v>-0.22271554861111109</v>
      </c>
      <c r="M110" s="230">
        <f>(SUM('1.  LRAMVA Summary'!H$54:H$71)+SUM('1.  LRAMVA Summary'!H$72:H$73)*(MONTH($E110)-1)/12)*$H110</f>
        <v>0.69290948012169939</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222.28063049892162</v>
      </c>
    </row>
    <row r="111" spans="2:23" s="9" customFormat="1">
      <c r="B111" s="66"/>
      <c r="E111" s="214">
        <v>42917</v>
      </c>
      <c r="F111" s="214" t="s">
        <v>184</v>
      </c>
      <c r="G111" s="215" t="s">
        <v>68</v>
      </c>
      <c r="H111" s="240">
        <f>$C$41/12</f>
        <v>9.1666666666666665E-4</v>
      </c>
      <c r="I111" s="230">
        <f>(SUM('1.  LRAMVA Summary'!D$54:D$71)+SUM('1.  LRAMVA Summary'!D$72:D$73)*(MONTH($E111)-1)/12)*$H111</f>
        <v>134.39191474880133</v>
      </c>
      <c r="J111" s="230">
        <f>(SUM('1.  LRAMVA Summary'!E$54:E$71)+SUM('1.  LRAMVA Summary'!E$72:E$73)*(MONTH($E111)-1)/12)*$H111</f>
        <v>47.324027034173426</v>
      </c>
      <c r="K111" s="230">
        <f>(SUM('1.  LRAMVA Summary'!F$54:F$71)+SUM('1.  LRAMVA Summary'!F$72:F$73)*(MONTH($E111)-1)/12)*$H111</f>
        <v>84.456582097918471</v>
      </c>
      <c r="L111" s="230">
        <f>(SUM('1.  LRAMVA Summary'!G$54:G$71)+SUM('1.  LRAMVA Summary'!G$72:G$73)*(MONTH($E111)-1)/12)*$H111</f>
        <v>-0.26725865833333329</v>
      </c>
      <c r="M111" s="230">
        <f>(SUM('1.  LRAMVA Summary'!H$54:H$71)+SUM('1.  LRAMVA Summary'!H$72:H$73)*(MONTH($E111)-1)/12)*$H111</f>
        <v>0.83149137614603941</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266.73675659870594</v>
      </c>
    </row>
    <row r="112" spans="2:23" s="9" customFormat="1">
      <c r="B112" s="66"/>
      <c r="E112" s="214">
        <v>42948</v>
      </c>
      <c r="F112" s="214" t="s">
        <v>184</v>
      </c>
      <c r="G112" s="215" t="s">
        <v>68</v>
      </c>
      <c r="H112" s="240">
        <f t="shared" ref="H112:H113" si="51">$C$41/12</f>
        <v>9.1666666666666665E-4</v>
      </c>
      <c r="I112" s="230">
        <f>(SUM('1.  LRAMVA Summary'!D$54:D$71)+SUM('1.  LRAMVA Summary'!D$72:D$73)*(MONTH($E112)-1)/12)*$H112</f>
        <v>156.79056720693487</v>
      </c>
      <c r="J112" s="230">
        <f>(SUM('1.  LRAMVA Summary'!E$54:E$71)+SUM('1.  LRAMVA Summary'!E$72:E$73)*(MONTH($E112)-1)/12)*$H112</f>
        <v>55.211364873202335</v>
      </c>
      <c r="K112" s="230">
        <f>(SUM('1.  LRAMVA Summary'!F$54:F$71)+SUM('1.  LRAMVA Summary'!F$72:F$73)*(MONTH($E112)-1)/12)*$H112</f>
        <v>98.532679114238206</v>
      </c>
      <c r="L112" s="230">
        <f>(SUM('1.  LRAMVA Summary'!G$54:G$71)+SUM('1.  LRAMVA Summary'!G$72:G$73)*(MONTH($E112)-1)/12)*$H112</f>
        <v>-0.31180176805555548</v>
      </c>
      <c r="M112" s="230">
        <f>(SUM('1.  LRAMVA Summary'!H$54:H$71)+SUM('1.  LRAMVA Summary'!H$72:H$73)*(MONTH($E112)-1)/12)*$H112</f>
        <v>0.97007327217037931</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311.19288269849028</v>
      </c>
    </row>
    <row r="113" spans="2:23" s="9" customFormat="1">
      <c r="B113" s="66"/>
      <c r="E113" s="214">
        <v>42979</v>
      </c>
      <c r="F113" s="214" t="s">
        <v>184</v>
      </c>
      <c r="G113" s="215" t="s">
        <v>68</v>
      </c>
      <c r="H113" s="240">
        <f t="shared" si="51"/>
        <v>9.1666666666666665E-4</v>
      </c>
      <c r="I113" s="230">
        <f>(SUM('1.  LRAMVA Summary'!D$54:D$71)+SUM('1.  LRAMVA Summary'!D$72:D$73)*(MONTH($E113)-1)/12)*$H113</f>
        <v>179.18921966506844</v>
      </c>
      <c r="J113" s="230">
        <f>(SUM('1.  LRAMVA Summary'!E$54:E$71)+SUM('1.  LRAMVA Summary'!E$72:E$73)*(MONTH($E113)-1)/12)*$H113</f>
        <v>63.098702712231237</v>
      </c>
      <c r="K113" s="230">
        <f>(SUM('1.  LRAMVA Summary'!F$54:F$71)+SUM('1.  LRAMVA Summary'!F$72:F$73)*(MONTH($E113)-1)/12)*$H113</f>
        <v>112.60877613055797</v>
      </c>
      <c r="L113" s="230">
        <f>(SUM('1.  LRAMVA Summary'!G$54:G$71)+SUM('1.  LRAMVA Summary'!G$72:G$73)*(MONTH($E113)-1)/12)*$H113</f>
        <v>-0.35634487777777774</v>
      </c>
      <c r="M113" s="230">
        <f>(SUM('1.  LRAMVA Summary'!H$54:H$71)+SUM('1.  LRAMVA Summary'!H$72:H$73)*(MONTH($E113)-1)/12)*$H113</f>
        <v>1.1086551681947192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355.64900879827462</v>
      </c>
    </row>
    <row r="114" spans="2:23" s="9" customFormat="1">
      <c r="B114" s="66"/>
      <c r="E114" s="214">
        <v>43009</v>
      </c>
      <c r="F114" s="214" t="s">
        <v>184</v>
      </c>
      <c r="G114" s="215" t="s">
        <v>69</v>
      </c>
      <c r="H114" s="240">
        <f>$C$42/12</f>
        <v>1.25E-3</v>
      </c>
      <c r="I114" s="230">
        <f>(SUM('1.  LRAMVA Summary'!D$54:D$71)+SUM('1.  LRAMVA Summary'!D$72:D$73)*(MONTH($E114)-1)/12)*$H114</f>
        <v>274.89255289527546</v>
      </c>
      <c r="J114" s="230">
        <f>(SUM('1.  LRAMVA Summary'!E$54:E$71)+SUM('1.  LRAMVA Summary'!E$72:E$73)*(MONTH($E114)-1)/12)*$H114</f>
        <v>96.799146206263828</v>
      </c>
      <c r="K114" s="230">
        <f>(SUM('1.  LRAMVA Summary'!F$54:F$71)+SUM('1.  LRAMVA Summary'!F$72:F$73)*(MONTH($E114)-1)/12)*$H114</f>
        <v>172.75209974574236</v>
      </c>
      <c r="L114" s="230">
        <f>(SUM('1.  LRAMVA Summary'!G$54:G$71)+SUM('1.  LRAMVA Summary'!G$72:G$73)*(MONTH($E114)-1)/12)*$H114</f>
        <v>-0.54666543749999996</v>
      </c>
      <c r="M114" s="230">
        <f>(SUM('1.  LRAMVA Summary'!H$54:H$71)+SUM('1.  LRAMVA Summary'!H$72:H$73)*(MONTH($E114)-1)/12)*$H114</f>
        <v>1.7007778148441717</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545.59791122462582</v>
      </c>
    </row>
    <row r="115" spans="2:23" s="9" customFormat="1">
      <c r="B115" s="66"/>
      <c r="E115" s="214">
        <v>43040</v>
      </c>
      <c r="F115" s="214" t="s">
        <v>184</v>
      </c>
      <c r="G115" s="215" t="s">
        <v>69</v>
      </c>
      <c r="H115" s="240">
        <f t="shared" ref="H115:H116" si="52">$C$42/12</f>
        <v>1.25E-3</v>
      </c>
      <c r="I115" s="230">
        <f>(SUM('1.  LRAMVA Summary'!D$54:D$71)+SUM('1.  LRAMVA Summary'!D$72:D$73)*(MONTH($E115)-1)/12)*$H115</f>
        <v>305.43616988363937</v>
      </c>
      <c r="J115" s="230">
        <f>(SUM('1.  LRAMVA Summary'!E$54:E$71)+SUM('1.  LRAMVA Summary'!E$72:E$73)*(MONTH($E115)-1)/12)*$H115</f>
        <v>107.55460689584871</v>
      </c>
      <c r="K115" s="230">
        <f>(SUM('1.  LRAMVA Summary'!F$54:F$71)+SUM('1.  LRAMVA Summary'!F$72:F$73)*(MONTH($E115)-1)/12)*$H115</f>
        <v>191.94677749526929</v>
      </c>
      <c r="L115" s="230">
        <f>(SUM('1.  LRAMVA Summary'!G$54:G$71)+SUM('1.  LRAMVA Summary'!G$72:G$73)*(MONTH($E115)-1)/12)*$H115</f>
        <v>-0.60740604166666667</v>
      </c>
      <c r="M115" s="230">
        <f>(SUM('1.  LRAMVA Summary'!H$54:H$71)+SUM('1.  LRAMVA Summary'!H$72:H$73)*(MONTH($E115)-1)/12)*$H115</f>
        <v>1.8897531276046349</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606.21990136069542</v>
      </c>
    </row>
    <row r="116" spans="2:23" s="9" customFormat="1">
      <c r="B116" s="66"/>
      <c r="E116" s="214">
        <v>43070</v>
      </c>
      <c r="F116" s="214" t="s">
        <v>184</v>
      </c>
      <c r="G116" s="215" t="s">
        <v>69</v>
      </c>
      <c r="H116" s="240">
        <f t="shared" si="52"/>
        <v>1.25E-3</v>
      </c>
      <c r="I116" s="230">
        <f>(SUM('1.  LRAMVA Summary'!D$54:D$71)+SUM('1.  LRAMVA Summary'!D$72:D$73)*(MONTH($E116)-1)/12)*$H116</f>
        <v>335.97978687200333</v>
      </c>
      <c r="J116" s="230">
        <f>(SUM('1.  LRAMVA Summary'!E$54:E$71)+SUM('1.  LRAMVA Summary'!E$72:E$73)*(MONTH($E116)-1)/12)*$H116</f>
        <v>118.31006758543357</v>
      </c>
      <c r="K116" s="230">
        <f>(SUM('1.  LRAMVA Summary'!F$54:F$71)+SUM('1.  LRAMVA Summary'!F$72:F$73)*(MONTH($E116)-1)/12)*$H116</f>
        <v>211.14145524479619</v>
      </c>
      <c r="L116" s="230">
        <f>(SUM('1.  LRAMVA Summary'!G$54:G$71)+SUM('1.  LRAMVA Summary'!G$72:G$73)*(MONTH($E116)-1)/12)*$H116</f>
        <v>-0.66814664583333327</v>
      </c>
      <c r="M116" s="230">
        <f>(SUM('1.  LRAMVA Summary'!H$54:H$71)+SUM('1.  LRAMVA Summary'!H$72:H$73)*(MONTH($E116)-1)/12)*$H116</f>
        <v>2.0787284403650985</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666.8418914967649</v>
      </c>
    </row>
    <row r="117" spans="2:23" s="9" customFormat="1" ht="15.75" thickBot="1">
      <c r="B117" s="66"/>
      <c r="E117" s="216" t="s">
        <v>467</v>
      </c>
      <c r="F117" s="216"/>
      <c r="G117" s="217"/>
      <c r="H117" s="218"/>
      <c r="I117" s="219">
        <f>SUM(I104:I116)</f>
        <v>1722.6599981437262</v>
      </c>
      <c r="J117" s="219">
        <f>SUM(J104:J116)</f>
        <v>606.60798289258662</v>
      </c>
      <c r="K117" s="219">
        <f t="shared" ref="K117:O117" si="53">SUM(K104:K116)</f>
        <v>1082.5798250733187</v>
      </c>
      <c r="L117" s="219">
        <f t="shared" si="53"/>
        <v>-3.4257700749999995</v>
      </c>
      <c r="M117" s="219">
        <f t="shared" si="53"/>
        <v>10.658207639690142</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3419.0802436743224</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1722.6599981437262</v>
      </c>
      <c r="J119" s="228">
        <f t="shared" ref="J119" si="55">J117+J118</f>
        <v>606.60798289258662</v>
      </c>
      <c r="K119" s="228">
        <f t="shared" ref="K119" si="56">K117+K118</f>
        <v>1082.5798250733187</v>
      </c>
      <c r="L119" s="228">
        <f t="shared" ref="L119" si="57">L117+L118</f>
        <v>-3.4257700749999995</v>
      </c>
      <c r="M119" s="228">
        <f t="shared" ref="M119" si="58">M117+M118</f>
        <v>10.658207639690142</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3419.0802436743224</v>
      </c>
    </row>
    <row r="120" spans="2:23" s="9" customFormat="1">
      <c r="B120" s="66"/>
      <c r="E120" s="214">
        <v>43101</v>
      </c>
      <c r="F120" s="214" t="s">
        <v>185</v>
      </c>
      <c r="G120" s="215" t="s">
        <v>65</v>
      </c>
      <c r="H120" s="240">
        <f>$C$43/12</f>
        <v>1.25E-3</v>
      </c>
      <c r="I120" s="230">
        <f>(SUM('1.  LRAMVA Summary'!D$54:D$74)+SUM('1.  LRAMVA Summary'!D$75:D$76)*(MONTH($E120)-1)/12)*$H120</f>
        <v>366.52340386036724</v>
      </c>
      <c r="J120" s="230">
        <f>(SUM('1.  LRAMVA Summary'!E$54:E$74)+SUM('1.  LRAMVA Summary'!E$75:E$76)*(MONTH($E120)-1)/12)*$H120</f>
        <v>129.06552827501844</v>
      </c>
      <c r="K120" s="230">
        <f>(SUM('1.  LRAMVA Summary'!F$54:F$74)+SUM('1.  LRAMVA Summary'!F$75:F$76)*(MONTH($E120)-1)/12)*$H120</f>
        <v>230.33613299432312</v>
      </c>
      <c r="L120" s="230">
        <f>(SUM('1.  LRAMVA Summary'!G$54:G$74)+SUM('1.  LRAMVA Summary'!G$75:G$76)*(MONTH($E120)-1)/12)*$H120</f>
        <v>-0.72888724999999999</v>
      </c>
      <c r="M120" s="230">
        <f>(SUM('1.  LRAMVA Summary'!H$54:H$74)+SUM('1.  LRAMVA Summary'!H$75:H$76)*(MONTH($E120)-1)/12)*$H120</f>
        <v>2.2677037531255624</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727.4638816328345</v>
      </c>
    </row>
    <row r="121" spans="2:23" s="9" customFormat="1">
      <c r="B121" s="66"/>
      <c r="E121" s="214">
        <v>43132</v>
      </c>
      <c r="F121" s="214" t="s">
        <v>185</v>
      </c>
      <c r="G121" s="215" t="s">
        <v>65</v>
      </c>
      <c r="H121" s="240">
        <f t="shared" ref="H121:H122" si="62">$C$43/12</f>
        <v>1.25E-3</v>
      </c>
      <c r="I121" s="230">
        <f>(SUM('1.  LRAMVA Summary'!D$54:D$74)+SUM('1.  LRAMVA Summary'!D$75:D$76)*(MONTH($E121)-1)/12)*$H121</f>
        <v>383.67477882852603</v>
      </c>
      <c r="J121" s="230">
        <f>(SUM('1.  LRAMVA Summary'!E$54:E$74)+SUM('1.  LRAMVA Summary'!E$75:E$76)*(MONTH($E121)-1)/12)*$H121</f>
        <v>144.28195717159687</v>
      </c>
      <c r="K121" s="230">
        <f>(SUM('1.  LRAMVA Summary'!F$54:F$74)+SUM('1.  LRAMVA Summary'!F$75:F$76)*(MONTH($E121)-1)/12)*$H121</f>
        <v>251.47088551854122</v>
      </c>
      <c r="L121" s="230">
        <f>(SUM('1.  LRAMVA Summary'!G$54:G$74)+SUM('1.  LRAMVA Summary'!G$75:G$76)*(MONTH($E121)-1)/12)*$H121</f>
        <v>-0.79038239583333325</v>
      </c>
      <c r="M121" s="230">
        <f>(SUM('1.  LRAMVA Summary'!H$54:H$74)+SUM('1.  LRAMVA Summary'!H$75:H$76)*(MONTH($E121)-1)/12)*$H121</f>
        <v>5.6233080120113872</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784.26054713484211</v>
      </c>
    </row>
    <row r="122" spans="2:23" s="9" customFormat="1">
      <c r="B122" s="66"/>
      <c r="E122" s="214">
        <v>43160</v>
      </c>
      <c r="F122" s="214" t="s">
        <v>185</v>
      </c>
      <c r="G122" s="215" t="s">
        <v>65</v>
      </c>
      <c r="H122" s="240">
        <f t="shared" si="62"/>
        <v>1.25E-3</v>
      </c>
      <c r="I122" s="230">
        <f>(SUM('1.  LRAMVA Summary'!D$54:D$74)+SUM('1.  LRAMVA Summary'!D$75:D$76)*(MONTH($E122)-1)/12)*$H122</f>
        <v>400.82615379668476</v>
      </c>
      <c r="J122" s="230">
        <f>(SUM('1.  LRAMVA Summary'!E$54:E$74)+SUM('1.  LRAMVA Summary'!E$75:E$76)*(MONTH($E122)-1)/12)*$H122</f>
        <v>159.49838606817534</v>
      </c>
      <c r="K122" s="230">
        <f>(SUM('1.  LRAMVA Summary'!F$54:F$74)+SUM('1.  LRAMVA Summary'!F$75:F$76)*(MONTH($E122)-1)/12)*$H122</f>
        <v>272.60563804275932</v>
      </c>
      <c r="L122" s="230">
        <f>(SUM('1.  LRAMVA Summary'!G$54:G$74)+SUM('1.  LRAMVA Summary'!G$75:G$76)*(MONTH($E122)-1)/12)*$H122</f>
        <v>-0.85187754166666663</v>
      </c>
      <c r="M122" s="230">
        <f>(SUM('1.  LRAMVA Summary'!H$54:H$74)+SUM('1.  LRAMVA Summary'!H$75:H$76)*(MONTH($E122)-1)/12)*$H122</f>
        <v>8.9789122708972116</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841.05721263684995</v>
      </c>
    </row>
    <row r="123" spans="2:23" s="8" customFormat="1">
      <c r="B123" s="239"/>
      <c r="E123" s="214">
        <v>43191</v>
      </c>
      <c r="F123" s="214" t="s">
        <v>185</v>
      </c>
      <c r="G123" s="215" t="s">
        <v>66</v>
      </c>
      <c r="H123" s="240">
        <f>$C$44/12</f>
        <v>1.575E-3</v>
      </c>
      <c r="I123" s="230">
        <f>(SUM('1.  LRAMVA Summary'!D$54:D$74)+SUM('1.  LRAMVA Summary'!D$75:D$76)*(MONTH($E123)-1)/12)*$H123</f>
        <v>526.65168624370278</v>
      </c>
      <c r="J123" s="230">
        <f>(SUM('1.  LRAMVA Summary'!E$54:E$74)+SUM('1.  LRAMVA Summary'!E$75:E$76)*(MONTH($E123)-1)/12)*$H123</f>
        <v>220.14066685558973</v>
      </c>
      <c r="K123" s="230">
        <f>(SUM('1.  LRAMVA Summary'!F$54:F$74)+SUM('1.  LRAMVA Summary'!F$75:F$76)*(MONTH($E123)-1)/12)*$H123</f>
        <v>370.11289211439157</v>
      </c>
      <c r="L123" s="230">
        <f>(SUM('1.  LRAMVA Summary'!G$54:G$74)+SUM('1.  LRAMVA Summary'!G$75:G$76)*(MONTH($E123)-1)/12)*$H123</f>
        <v>-1.1508495862499999</v>
      </c>
      <c r="M123" s="230">
        <f>(SUM('1.  LRAMVA Summary'!H$54:H$74)+SUM('1.  LRAMVA Summary'!H$75:H$76)*(MONTH($E123)-1)/12)*$H123</f>
        <v>15.541490827526626</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1131.2958864549607</v>
      </c>
    </row>
    <row r="124" spans="2:23" s="9" customFormat="1">
      <c r="B124" s="66"/>
      <c r="E124" s="214">
        <v>43221</v>
      </c>
      <c r="F124" s="214" t="s">
        <v>185</v>
      </c>
      <c r="G124" s="215" t="s">
        <v>66</v>
      </c>
      <c r="H124" s="240">
        <f t="shared" ref="H124:H125" si="64">$C$44/12</f>
        <v>1.575E-3</v>
      </c>
      <c r="I124" s="230">
        <f>(SUM('1.  LRAMVA Summary'!D$54:D$74)+SUM('1.  LRAMVA Summary'!D$75:D$76)*(MONTH($E124)-1)/12)*$H124</f>
        <v>548.26241870358285</v>
      </c>
      <c r="J124" s="230">
        <f>(SUM('1.  LRAMVA Summary'!E$54:E$74)+SUM('1.  LRAMVA Summary'!E$75:E$76)*(MONTH($E124)-1)/12)*$H124</f>
        <v>239.3133672652786</v>
      </c>
      <c r="K124" s="230">
        <f>(SUM('1.  LRAMVA Summary'!F$54:F$74)+SUM('1.  LRAMVA Summary'!F$75:F$76)*(MONTH($E124)-1)/12)*$H124</f>
        <v>396.74268029490639</v>
      </c>
      <c r="L124" s="230">
        <f>(SUM('1.  LRAMVA Summary'!G$54:G$74)+SUM('1.  LRAMVA Summary'!G$75:G$76)*(MONTH($E124)-1)/12)*$H124</f>
        <v>-1.2283334699999999</v>
      </c>
      <c r="M124" s="230">
        <f>(SUM('1.  LRAMVA Summary'!H$54:H$74)+SUM('1.  LRAMVA Summary'!H$75:H$76)*(MONTH($E124)-1)/12)*$H124</f>
        <v>19.769552193722763</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1202.8596849874907</v>
      </c>
    </row>
    <row r="125" spans="2:23" s="238" customFormat="1">
      <c r="B125" s="237"/>
      <c r="E125" s="214">
        <v>43252</v>
      </c>
      <c r="F125" s="214" t="s">
        <v>185</v>
      </c>
      <c r="G125" s="215" t="s">
        <v>66</v>
      </c>
      <c r="H125" s="240">
        <f t="shared" si="64"/>
        <v>1.575E-3</v>
      </c>
      <c r="I125" s="230">
        <f>(SUM('1.  LRAMVA Summary'!D$54:D$74)+SUM('1.  LRAMVA Summary'!D$75:D$76)*(MONTH($E125)-1)/12)*$H125</f>
        <v>569.87315116346292</v>
      </c>
      <c r="J125" s="230">
        <f>(SUM('1.  LRAMVA Summary'!E$54:E$74)+SUM('1.  LRAMVA Summary'!E$75:E$76)*(MONTH($E125)-1)/12)*$H125</f>
        <v>258.48606767496744</v>
      </c>
      <c r="K125" s="230">
        <f>(SUM('1.  LRAMVA Summary'!F$54:F$74)+SUM('1.  LRAMVA Summary'!F$75:F$76)*(MONTH($E125)-1)/12)*$H125</f>
        <v>423.37246847542127</v>
      </c>
      <c r="L125" s="230">
        <f>(SUM('1.  LRAMVA Summary'!G$54:G$74)+SUM('1.  LRAMVA Summary'!G$75:G$76)*(MONTH($E125)-1)/12)*$H125</f>
        <v>-1.30581735375</v>
      </c>
      <c r="M125" s="230">
        <f>(SUM('1.  LRAMVA Summary'!H$54:H$74)+SUM('1.  LRAMVA Summary'!H$75:H$76)*(MONTH($E125)-1)/12)*$H125</f>
        <v>23.997613559918907</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1274.4234835200205</v>
      </c>
    </row>
    <row r="126" spans="2:23" s="9" customFormat="1">
      <c r="B126" s="66"/>
      <c r="E126" s="214">
        <v>43282</v>
      </c>
      <c r="F126" s="214" t="s">
        <v>185</v>
      </c>
      <c r="G126" s="215" t="s">
        <v>68</v>
      </c>
      <c r="H126" s="240">
        <f>$C$45/12</f>
        <v>1.575E-3</v>
      </c>
      <c r="I126" s="230">
        <f>(SUM('1.  LRAMVA Summary'!D$54:D$74)+SUM('1.  LRAMVA Summary'!D$75:D$76)*(MONTH($E126)-1)/12)*$H126</f>
        <v>591.48388362334288</v>
      </c>
      <c r="J126" s="230">
        <f>(SUM('1.  LRAMVA Summary'!E$54:E$74)+SUM('1.  LRAMVA Summary'!E$75:E$76)*(MONTH($E126)-1)/12)*$H126</f>
        <v>277.65876808465629</v>
      </c>
      <c r="K126" s="230">
        <f>(SUM('1.  LRAMVA Summary'!F$54:F$74)+SUM('1.  LRAMVA Summary'!F$75:F$76)*(MONTH($E126)-1)/12)*$H126</f>
        <v>450.00225665593604</v>
      </c>
      <c r="L126" s="230">
        <f>(SUM('1.  LRAMVA Summary'!G$54:G$74)+SUM('1.  LRAMVA Summary'!G$75:G$76)*(MONTH($E126)-1)/12)*$H126</f>
        <v>-1.3833012375</v>
      </c>
      <c r="M126" s="230">
        <f>(SUM('1.  LRAMVA Summary'!H$54:H$74)+SUM('1.  LRAMVA Summary'!H$75:H$76)*(MONTH($E126)-1)/12)*$H126</f>
        <v>28.225674926115044</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1345.9872820525502</v>
      </c>
    </row>
    <row r="127" spans="2:23" s="9" customFormat="1">
      <c r="B127" s="66"/>
      <c r="E127" s="214">
        <v>43313</v>
      </c>
      <c r="F127" s="214" t="s">
        <v>185</v>
      </c>
      <c r="G127" s="215" t="s">
        <v>68</v>
      </c>
      <c r="H127" s="240">
        <f t="shared" ref="H127:H128" si="65">$C$45/12</f>
        <v>1.575E-3</v>
      </c>
      <c r="I127" s="230">
        <f>(SUM('1.  LRAMVA Summary'!D$54:D$74)+SUM('1.  LRAMVA Summary'!D$75:D$76)*(MONTH($E127)-1)/12)*$H127</f>
        <v>613.09461608322295</v>
      </c>
      <c r="J127" s="230">
        <f>(SUM('1.  LRAMVA Summary'!E$54:E$74)+SUM('1.  LRAMVA Summary'!E$75:E$76)*(MONTH($E127)-1)/12)*$H127</f>
        <v>296.83146849434513</v>
      </c>
      <c r="K127" s="230">
        <f>(SUM('1.  LRAMVA Summary'!F$54:F$74)+SUM('1.  LRAMVA Summary'!F$75:F$76)*(MONTH($E127)-1)/12)*$H127</f>
        <v>476.63204483645086</v>
      </c>
      <c r="L127" s="230">
        <f>(SUM('1.  LRAMVA Summary'!G$54:G$74)+SUM('1.  LRAMVA Summary'!G$75:G$76)*(MONTH($E127)-1)/12)*$H127</f>
        <v>-1.46078512125</v>
      </c>
      <c r="M127" s="230">
        <f>(SUM('1.  LRAMVA Summary'!H$54:H$74)+SUM('1.  LRAMVA Summary'!H$75:H$76)*(MONTH($E127)-1)/12)*$H127</f>
        <v>32.453736292311184</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1417.5510805850799</v>
      </c>
    </row>
    <row r="128" spans="2:23" s="9" customFormat="1">
      <c r="B128" s="66"/>
      <c r="E128" s="214">
        <v>43344</v>
      </c>
      <c r="F128" s="214" t="s">
        <v>185</v>
      </c>
      <c r="G128" s="215" t="s">
        <v>68</v>
      </c>
      <c r="H128" s="240">
        <f t="shared" si="65"/>
        <v>1.575E-3</v>
      </c>
      <c r="I128" s="230">
        <f>(SUM('1.  LRAMVA Summary'!D$54:D$74)+SUM('1.  LRAMVA Summary'!D$75:D$76)*(MONTH($E128)-1)/12)*$H128</f>
        <v>634.70534854310301</v>
      </c>
      <c r="J128" s="230">
        <f>(SUM('1.  LRAMVA Summary'!E$54:E$74)+SUM('1.  LRAMVA Summary'!E$75:E$76)*(MONTH($E128)-1)/12)*$H128</f>
        <v>316.00416890403397</v>
      </c>
      <c r="K128" s="230">
        <f>(SUM('1.  LRAMVA Summary'!F$54:F$74)+SUM('1.  LRAMVA Summary'!F$75:F$76)*(MONTH($E128)-1)/12)*$H128</f>
        <v>503.26183301696568</v>
      </c>
      <c r="L128" s="230">
        <f>(SUM('1.  LRAMVA Summary'!G$54:G$74)+SUM('1.  LRAMVA Summary'!G$75:G$76)*(MONTH($E128)-1)/12)*$H128</f>
        <v>-1.5382690049999999</v>
      </c>
      <c r="M128" s="230">
        <f>(SUM('1.  LRAMVA Summary'!H$54:H$74)+SUM('1.  LRAMVA Summary'!H$75:H$76)*(MONTH($E128)-1)/12)*$H128</f>
        <v>36.681797658507321</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1489.1148791176099</v>
      </c>
    </row>
    <row r="129" spans="2:23" s="9" customFormat="1">
      <c r="B129" s="66"/>
      <c r="E129" s="214">
        <v>43374</v>
      </c>
      <c r="F129" s="214" t="s">
        <v>185</v>
      </c>
      <c r="G129" s="215" t="s">
        <v>69</v>
      </c>
      <c r="H129" s="240">
        <f>$C$46/12</f>
        <v>1.8083333333333335E-3</v>
      </c>
      <c r="I129" s="230">
        <f>(SUM('1.  LRAMVA Summary'!D$54:D$74)+SUM('1.  LRAMVA Summary'!D$75:D$76)*(MONTH($E129)-1)/12)*$H129</f>
        <v>753.54809300342504</v>
      </c>
      <c r="J129" s="230">
        <f>(SUM('1.  LRAMVA Summary'!E$54:E$74)+SUM('1.  LRAMVA Summary'!E$75:E$76)*(MONTH($E129)-1)/12)*$H129</f>
        <v>384.83270180464473</v>
      </c>
      <c r="K129" s="230">
        <f>(SUM('1.  LRAMVA Summary'!F$54:F$74)+SUM('1.  LRAMVA Summary'!F$75:F$76)*(MONTH($E129)-1)/12)*$H129</f>
        <v>608.39408359710717</v>
      </c>
      <c r="L129" s="230">
        <f>(SUM('1.  LRAMVA Summary'!G$54:G$74)+SUM('1.  LRAMVA Summary'!G$75:G$76)*(MONTH($E129)-1)/12)*$H129</f>
        <v>-1.8551236870833334</v>
      </c>
      <c r="M129" s="230">
        <f>(SUM('1.  LRAMVA Summary'!H$54:H$74)+SUM('1.  LRAMVA Summary'!H$75:H$76)*(MONTH($E129)-1)/12)*$H129</f>
        <v>46.970578880215086</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1791.8903335983086</v>
      </c>
    </row>
    <row r="130" spans="2:23" s="9" customFormat="1">
      <c r="B130" s="66"/>
      <c r="E130" s="214">
        <v>43405</v>
      </c>
      <c r="F130" s="214" t="s">
        <v>185</v>
      </c>
      <c r="G130" s="215" t="s">
        <v>69</v>
      </c>
      <c r="H130" s="240">
        <f t="shared" ref="H130:H131" si="66">$C$46/12</f>
        <v>1.8083333333333335E-3</v>
      </c>
      <c r="I130" s="230">
        <f>(SUM('1.  LRAMVA Summary'!D$54:D$74)+SUM('1.  LRAMVA Summary'!D$75:D$76)*(MONTH($E130)-1)/12)*$H130</f>
        <v>778.36041545736123</v>
      </c>
      <c r="J130" s="230">
        <f>(SUM('1.  LRAMVA Summary'!E$54:E$74)+SUM('1.  LRAMVA Summary'!E$75:E$76)*(MONTH($E130)-1)/12)*$H130</f>
        <v>406.84580227502818</v>
      </c>
      <c r="K130" s="230">
        <f>(SUM('1.  LRAMVA Summary'!F$54:F$74)+SUM('1.  LRAMVA Summary'!F$75:F$76)*(MONTH($E130)-1)/12)*$H130</f>
        <v>638.96902558214276</v>
      </c>
      <c r="L130" s="230">
        <f>(SUM('1.  LRAMVA Summary'!G$54:G$74)+SUM('1.  LRAMVA Summary'!G$75:G$76)*(MONTH($E130)-1)/12)*$H130</f>
        <v>-1.9440866647222224</v>
      </c>
      <c r="M130" s="230">
        <f>(SUM('1.  LRAMVA Summary'!H$54:H$74)+SUM('1.  LRAMVA Summary'!H$75:H$76)*(MONTH($E130)-1)/12)*$H130</f>
        <v>51.825019708069917</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1874.0561763578798</v>
      </c>
    </row>
    <row r="131" spans="2:23" s="9" customFormat="1">
      <c r="B131" s="66"/>
      <c r="E131" s="214">
        <v>43435</v>
      </c>
      <c r="F131" s="214" t="s">
        <v>185</v>
      </c>
      <c r="G131" s="215" t="s">
        <v>69</v>
      </c>
      <c r="H131" s="240">
        <f t="shared" si="66"/>
        <v>1.8083333333333335E-3</v>
      </c>
      <c r="I131" s="230">
        <f>(SUM('1.  LRAMVA Summary'!D$54:D$74)+SUM('1.  LRAMVA Summary'!D$75:D$76)*(MONTH($E131)-1)/12)*$H131</f>
        <v>803.17273791129765</v>
      </c>
      <c r="J131" s="230">
        <f>(SUM('1.  LRAMVA Summary'!E$54:E$74)+SUM('1.  LRAMVA Summary'!E$75:E$76)*(MONTH($E131)-1)/12)*$H131</f>
        <v>428.85890274541168</v>
      </c>
      <c r="K131" s="230">
        <f>(SUM('1.  LRAMVA Summary'!F$54:F$74)+SUM('1.  LRAMVA Summary'!F$75:F$76)*(MONTH($E131)-1)/12)*$H131</f>
        <v>669.54396756717836</v>
      </c>
      <c r="L131" s="230">
        <f>(SUM('1.  LRAMVA Summary'!G$54:G$74)+SUM('1.  LRAMVA Summary'!G$75:G$76)*(MONTH($E131)-1)/12)*$H131</f>
        <v>-2.0330496423611111</v>
      </c>
      <c r="M131" s="230">
        <f>(SUM('1.  LRAMVA Summary'!H$54:H$74)+SUM('1.  LRAMVA Summary'!H$75:H$76)*(MONTH($E131)-1)/12)*$H131</f>
        <v>56.67946053592474</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1956.2220191174513</v>
      </c>
    </row>
    <row r="132" spans="2:23" s="9" customFormat="1" ht="15.75" thickBot="1">
      <c r="B132" s="66"/>
      <c r="E132" s="216" t="s">
        <v>468</v>
      </c>
      <c r="F132" s="216"/>
      <c r="G132" s="217"/>
      <c r="H132" s="218"/>
      <c r="I132" s="219">
        <f>SUM(I119:I131)</f>
        <v>8692.8366853618063</v>
      </c>
      <c r="J132" s="219">
        <f>SUM(J119:J131)</f>
        <v>3868.4257685113334</v>
      </c>
      <c r="K132" s="219">
        <f t="shared" ref="K132:O132" si="67">SUM(K119:K131)</f>
        <v>6374.0237337694416</v>
      </c>
      <c r="L132" s="219">
        <f t="shared" si="67"/>
        <v>-19.696533030416663</v>
      </c>
      <c r="M132" s="219">
        <f t="shared" si="67"/>
        <v>339.6730562580359</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19255.262710870204</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8692.8366853618063</v>
      </c>
      <c r="J134" s="228">
        <f t="shared" ref="J134" si="69">J132+J133</f>
        <v>3868.4257685113334</v>
      </c>
      <c r="K134" s="228">
        <f t="shared" ref="K134" si="70">K132+K133</f>
        <v>6374.0237337694416</v>
      </c>
      <c r="L134" s="228">
        <f t="shared" ref="L134" si="71">L132+L133</f>
        <v>-19.696533030416663</v>
      </c>
      <c r="M134" s="228">
        <f t="shared" ref="M134" si="72">M132+M133</f>
        <v>339.6730562580359</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19255.262710870204</v>
      </c>
    </row>
    <row r="135" spans="2:23" s="9" customFormat="1">
      <c r="B135" s="66"/>
      <c r="E135" s="214">
        <v>43466</v>
      </c>
      <c r="F135" s="214" t="s">
        <v>186</v>
      </c>
      <c r="G135" s="215" t="s">
        <v>65</v>
      </c>
      <c r="H135" s="240">
        <f>$C$47/12</f>
        <v>2.0416666666666669E-3</v>
      </c>
      <c r="I135" s="230">
        <f>(SUM('1.  LRAMVA Summary'!D$54:D$77)+SUM('1.  LRAMVA Summary'!D$78:D$79)*(MONTH($E135)-1)/12)*$H135</f>
        <v>934.82184234784484</v>
      </c>
      <c r="J135" s="230">
        <f>(SUM('1.  LRAMVA Summary'!E$54:E$77)+SUM('1.  LRAMVA Summary'!E$78:E$79)*(MONTH($E135)-1)/12)*$H135</f>
        <v>509.04903588880092</v>
      </c>
      <c r="K135" s="230">
        <f>(SUM('1.  LRAMVA Summary'!F$54:F$77)+SUM('1.  LRAMVA Summary'!F$78:F$79)*(MONTH($E135)-1)/12)*$H135</f>
        <v>790.45683336540276</v>
      </c>
      <c r="L135" s="230">
        <f>(SUM('1.  LRAMVA Summary'!G$54:G$77)+SUM('1.  LRAMVA Summary'!G$78:G$79)*(MONTH($E135)-1)/12)*$H135</f>
        <v>-2.3958207000000002</v>
      </c>
      <c r="M135" s="230">
        <f>(SUM('1.  LRAMVA Summary'!H$54:H$77)+SUM('1.  LRAMVA Summary'!H$78:H$79)*(MONTH($E135)-1)/12)*$H135</f>
        <v>69.473759604267258</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2301.4056505063159</v>
      </c>
    </row>
    <row r="136" spans="2:23" s="9" customFormat="1">
      <c r="B136" s="66"/>
      <c r="E136" s="214">
        <v>43497</v>
      </c>
      <c r="F136" s="214" t="s">
        <v>186</v>
      </c>
      <c r="G136" s="215" t="s">
        <v>65</v>
      </c>
      <c r="H136" s="240">
        <f>$C$47/12</f>
        <v>2.0416666666666669E-3</v>
      </c>
      <c r="I136" s="230">
        <f>(SUM('1.  LRAMVA Summary'!D$54:D$77)+SUM('1.  LRAMVA Summary'!D$78:D$79)*(MONTH($E136)-1)/12)*$H136</f>
        <v>934.82184234784484</v>
      </c>
      <c r="J136" s="230">
        <f>(SUM('1.  LRAMVA Summary'!E$54:E$77)+SUM('1.  LRAMVA Summary'!E$78:E$79)*(MONTH($E136)-1)/12)*$H136</f>
        <v>509.04903588880092</v>
      </c>
      <c r="K136" s="230">
        <f>(SUM('1.  LRAMVA Summary'!F$54:F$77)+SUM('1.  LRAMVA Summary'!F$78:F$79)*(MONTH($E136)-1)/12)*$H136</f>
        <v>790.45683336540276</v>
      </c>
      <c r="L136" s="230">
        <f>(SUM('1.  LRAMVA Summary'!G$54:G$77)+SUM('1.  LRAMVA Summary'!G$78:G$79)*(MONTH($E136)-1)/12)*$H136</f>
        <v>-2.3958207000000002</v>
      </c>
      <c r="M136" s="230">
        <f>(SUM('1.  LRAMVA Summary'!H$54:H$77)+SUM('1.  LRAMVA Summary'!H$78:H$79)*(MONTH($E136)-1)/12)*$H136</f>
        <v>69.473759604267258</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5">SUM(I136:V136)</f>
        <v>2301.4056505063159</v>
      </c>
    </row>
    <row r="137" spans="2:23" s="9" customFormat="1">
      <c r="B137" s="66"/>
      <c r="E137" s="214">
        <v>43525</v>
      </c>
      <c r="F137" s="214" t="s">
        <v>186</v>
      </c>
      <c r="G137" s="215" t="s">
        <v>65</v>
      </c>
      <c r="H137" s="240">
        <f>$C$47/12</f>
        <v>2.0416666666666669E-3</v>
      </c>
      <c r="I137" s="230">
        <f>(SUM('1.  LRAMVA Summary'!D$54:D$77)+SUM('1.  LRAMVA Summary'!D$78:D$79)*(MONTH($E137)-1)/12)*$H137</f>
        <v>934.82184234784484</v>
      </c>
      <c r="J137" s="230">
        <f>(SUM('1.  LRAMVA Summary'!E$54:E$77)+SUM('1.  LRAMVA Summary'!E$78:E$79)*(MONTH($E137)-1)/12)*$H137</f>
        <v>509.04903588880092</v>
      </c>
      <c r="K137" s="230">
        <f>(SUM('1.  LRAMVA Summary'!F$54:F$77)+SUM('1.  LRAMVA Summary'!F$78:F$79)*(MONTH($E137)-1)/12)*$H137</f>
        <v>790.45683336540276</v>
      </c>
      <c r="L137" s="230">
        <f>(SUM('1.  LRAMVA Summary'!G$54:G$77)+SUM('1.  LRAMVA Summary'!G$78:G$79)*(MONTH($E137)-1)/12)*$H137</f>
        <v>-2.3958207000000002</v>
      </c>
      <c r="M137" s="230">
        <f>(SUM('1.  LRAMVA Summary'!H$54:H$77)+SUM('1.  LRAMVA Summary'!H$78:H$79)*(MONTH($E137)-1)/12)*$H137</f>
        <v>69.473759604267258</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5"/>
        <v>2301.4056505063159</v>
      </c>
    </row>
    <row r="138" spans="2:23" s="8" customFormat="1">
      <c r="B138" s="239"/>
      <c r="E138" s="214">
        <v>43556</v>
      </c>
      <c r="F138" s="214" t="s">
        <v>186</v>
      </c>
      <c r="G138" s="215" t="s">
        <v>66</v>
      </c>
      <c r="H138" s="240">
        <f>$C$48/12</f>
        <v>1.8166666666666667E-3</v>
      </c>
      <c r="I138" s="230">
        <f>(SUM('1.  LRAMVA Summary'!D$54:D$77)+SUM('1.  LRAMVA Summary'!D$78:D$79)*(MONTH($E138)-1)/12)*$H138</f>
        <v>831.80065972175578</v>
      </c>
      <c r="J138" s="230">
        <f>(SUM('1.  LRAMVA Summary'!E$54:E$77)+SUM('1.  LRAMVA Summary'!E$78:E$79)*(MONTH($E138)-1)/12)*$H138</f>
        <v>452.94975438268813</v>
      </c>
      <c r="K138" s="230">
        <f>(SUM('1.  LRAMVA Summary'!F$54:F$77)+SUM('1.  LRAMVA Summary'!F$78:F$79)*(MONTH($E138)-1)/12)*$H138</f>
        <v>703.34526397411344</v>
      </c>
      <c r="L138" s="230">
        <f>(SUM('1.  LRAMVA Summary'!G$54:G$77)+SUM('1.  LRAMVA Summary'!G$78:G$79)*(MONTH($E138)-1)/12)*$H138</f>
        <v>-2.13179148</v>
      </c>
      <c r="M138" s="230">
        <f>(SUM('1.  LRAMVA Summary'!H$54:H$77)+SUM('1.  LRAMVA Summary'!H$78:H$79)*(MONTH($E138)-1)/12)*$H138</f>
        <v>61.817467729511272</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5"/>
        <v>2047.7813543280686</v>
      </c>
    </row>
    <row r="139" spans="2:23" s="9" customFormat="1">
      <c r="B139" s="66"/>
      <c r="E139" s="214">
        <v>43586</v>
      </c>
      <c r="F139" s="214" t="s">
        <v>186</v>
      </c>
      <c r="G139" s="215" t="s">
        <v>66</v>
      </c>
      <c r="H139" s="240">
        <f>$C$48/12</f>
        <v>1.8166666666666667E-3</v>
      </c>
      <c r="I139" s="230">
        <f>(SUM('1.  LRAMVA Summary'!D$54:D$77)+SUM('1.  LRAMVA Summary'!D$78:D$79)*(MONTH($E139)-1)/12)*$H139</f>
        <v>831.80065972175578</v>
      </c>
      <c r="J139" s="230">
        <f>(SUM('1.  LRAMVA Summary'!E$54:E$77)+SUM('1.  LRAMVA Summary'!E$78:E$79)*(MONTH($E139)-1)/12)*$H139</f>
        <v>452.94975438268813</v>
      </c>
      <c r="K139" s="230">
        <f>(SUM('1.  LRAMVA Summary'!F$54:F$77)+SUM('1.  LRAMVA Summary'!F$78:F$79)*(MONTH($E139)-1)/12)*$H139</f>
        <v>703.34526397411344</v>
      </c>
      <c r="L139" s="230">
        <f>(SUM('1.  LRAMVA Summary'!G$54:G$77)+SUM('1.  LRAMVA Summary'!G$78:G$79)*(MONTH($E139)-1)/12)*$H139</f>
        <v>-2.13179148</v>
      </c>
      <c r="M139" s="230">
        <f>(SUM('1.  LRAMVA Summary'!H$54:H$77)+SUM('1.  LRAMVA Summary'!H$78:H$79)*(MONTH($E139)-1)/12)*$H139</f>
        <v>61.817467729511272</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5"/>
        <v>2047.7813543280686</v>
      </c>
    </row>
    <row r="140" spans="2:23" s="9" customFormat="1">
      <c r="B140" s="66"/>
      <c r="E140" s="214">
        <v>43617</v>
      </c>
      <c r="F140" s="214" t="s">
        <v>186</v>
      </c>
      <c r="G140" s="215" t="s">
        <v>66</v>
      </c>
      <c r="H140" s="240">
        <f t="shared" ref="H140" si="76">$C$48/12</f>
        <v>1.8166666666666667E-3</v>
      </c>
      <c r="I140" s="230">
        <f>(SUM('1.  LRAMVA Summary'!D$54:D$77)+SUM('1.  LRAMVA Summary'!D$78:D$79)*(MONTH($E140)-1)/12)*$H140</f>
        <v>831.80065972175578</v>
      </c>
      <c r="J140" s="230">
        <f>(SUM('1.  LRAMVA Summary'!E$54:E$77)+SUM('1.  LRAMVA Summary'!E$78:E$79)*(MONTH($E140)-1)/12)*$H140</f>
        <v>452.94975438268813</v>
      </c>
      <c r="K140" s="230">
        <f>(SUM('1.  LRAMVA Summary'!F$54:F$77)+SUM('1.  LRAMVA Summary'!F$78:F$79)*(MONTH($E140)-1)/12)*$H140</f>
        <v>703.34526397411344</v>
      </c>
      <c r="L140" s="230">
        <f>(SUM('1.  LRAMVA Summary'!G$54:G$77)+SUM('1.  LRAMVA Summary'!G$78:G$79)*(MONTH($E140)-1)/12)*$H140</f>
        <v>-2.13179148</v>
      </c>
      <c r="M140" s="230">
        <f>(SUM('1.  LRAMVA Summary'!H$54:H$77)+SUM('1.  LRAMVA Summary'!H$78:H$79)*(MONTH($E140)-1)/12)*$H140</f>
        <v>61.817467729511272</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5"/>
        <v>2047.7813543280686</v>
      </c>
    </row>
    <row r="141" spans="2:23" s="9" customFormat="1">
      <c r="B141" s="66"/>
      <c r="E141" s="214">
        <v>43647</v>
      </c>
      <c r="F141" s="214" t="s">
        <v>186</v>
      </c>
      <c r="G141" s="215" t="s">
        <v>68</v>
      </c>
      <c r="H141" s="240">
        <f>$C$49/12</f>
        <v>1.8166666666666667E-3</v>
      </c>
      <c r="I141" s="230">
        <f>(SUM('1.  LRAMVA Summary'!D$54:D$77)+SUM('1.  LRAMVA Summary'!D$78:D$79)*(MONTH($E141)-1)/12)*$H141</f>
        <v>831.80065972175578</v>
      </c>
      <c r="J141" s="230">
        <f>(SUM('1.  LRAMVA Summary'!E$54:E$77)+SUM('1.  LRAMVA Summary'!E$78:E$79)*(MONTH($E141)-1)/12)*$H141</f>
        <v>452.94975438268813</v>
      </c>
      <c r="K141" s="230">
        <f>(SUM('1.  LRAMVA Summary'!F$54:F$77)+SUM('1.  LRAMVA Summary'!F$78:F$79)*(MONTH($E141)-1)/12)*$H141</f>
        <v>703.34526397411344</v>
      </c>
      <c r="L141" s="230">
        <f>(SUM('1.  LRAMVA Summary'!G$54:G$77)+SUM('1.  LRAMVA Summary'!G$78:G$79)*(MONTH($E141)-1)/12)*$H141</f>
        <v>-2.13179148</v>
      </c>
      <c r="M141" s="230">
        <f>(SUM('1.  LRAMVA Summary'!H$54:H$77)+SUM('1.  LRAMVA Summary'!H$78:H$79)*(MONTH($E141)-1)/12)*$H141</f>
        <v>61.817467729511272</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5"/>
        <v>2047.7813543280686</v>
      </c>
    </row>
    <row r="142" spans="2:23" s="9" customFormat="1">
      <c r="B142" s="66"/>
      <c r="E142" s="214">
        <v>43678</v>
      </c>
      <c r="F142" s="214" t="s">
        <v>186</v>
      </c>
      <c r="G142" s="215" t="s">
        <v>68</v>
      </c>
      <c r="H142" s="240">
        <f t="shared" ref="H142" si="77">$C$49/12</f>
        <v>1.8166666666666667E-3</v>
      </c>
      <c r="I142" s="230">
        <f>(SUM('1.  LRAMVA Summary'!D$54:D$77)+SUM('1.  LRAMVA Summary'!D$78:D$79)*(MONTH($E142)-1)/12)*$H142</f>
        <v>831.80065972175578</v>
      </c>
      <c r="J142" s="230">
        <f>(SUM('1.  LRAMVA Summary'!E$54:E$77)+SUM('1.  LRAMVA Summary'!E$78:E$79)*(MONTH($E142)-1)/12)*$H142</f>
        <v>452.94975438268813</v>
      </c>
      <c r="K142" s="230">
        <f>(SUM('1.  LRAMVA Summary'!F$54:F$77)+SUM('1.  LRAMVA Summary'!F$78:F$79)*(MONTH($E142)-1)/12)*$H142</f>
        <v>703.34526397411344</v>
      </c>
      <c r="L142" s="230">
        <f>(SUM('1.  LRAMVA Summary'!G$54:G$77)+SUM('1.  LRAMVA Summary'!G$78:G$79)*(MONTH($E142)-1)/12)*$H142</f>
        <v>-2.13179148</v>
      </c>
      <c r="M142" s="230">
        <f>(SUM('1.  LRAMVA Summary'!H$54:H$77)+SUM('1.  LRAMVA Summary'!H$78:H$79)*(MONTH($E142)-1)/12)*$H142</f>
        <v>61.817467729511272</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5"/>
        <v>2047.7813543280686</v>
      </c>
    </row>
    <row r="143" spans="2:23" s="9" customFormat="1">
      <c r="B143" s="66"/>
      <c r="E143" s="214">
        <v>43709</v>
      </c>
      <c r="F143" s="214" t="s">
        <v>186</v>
      </c>
      <c r="G143" s="215" t="s">
        <v>68</v>
      </c>
      <c r="H143" s="240">
        <f>$C$49/12</f>
        <v>1.8166666666666667E-3</v>
      </c>
      <c r="I143" s="230">
        <f>(SUM('1.  LRAMVA Summary'!D$54:D$77)+SUM('1.  LRAMVA Summary'!D$78:D$79)*(MONTH($E143)-1)/12)*$H143</f>
        <v>831.80065972175578</v>
      </c>
      <c r="J143" s="230">
        <f>(SUM('1.  LRAMVA Summary'!E$54:E$77)+SUM('1.  LRAMVA Summary'!E$78:E$79)*(MONTH($E143)-1)/12)*$H143</f>
        <v>452.94975438268813</v>
      </c>
      <c r="K143" s="230">
        <f>(SUM('1.  LRAMVA Summary'!F$54:F$77)+SUM('1.  LRAMVA Summary'!F$78:F$79)*(MONTH($E143)-1)/12)*$H143</f>
        <v>703.34526397411344</v>
      </c>
      <c r="L143" s="230">
        <f>(SUM('1.  LRAMVA Summary'!G$54:G$77)+SUM('1.  LRAMVA Summary'!G$78:G$79)*(MONTH($E143)-1)/12)*$H143</f>
        <v>-2.13179148</v>
      </c>
      <c r="M143" s="230">
        <f>(SUM('1.  LRAMVA Summary'!H$54:H$77)+SUM('1.  LRAMVA Summary'!H$78:H$79)*(MONTH($E143)-1)/12)*$H143</f>
        <v>61.817467729511272</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5"/>
        <v>2047.7813543280686</v>
      </c>
    </row>
    <row r="144" spans="2:23" s="9" customFormat="1">
      <c r="B144" s="66"/>
      <c r="E144" s="214">
        <v>43739</v>
      </c>
      <c r="F144" s="214" t="s">
        <v>186</v>
      </c>
      <c r="G144" s="215" t="s">
        <v>69</v>
      </c>
      <c r="H144" s="240">
        <f>$C$50/12</f>
        <v>1.8166666666666667E-3</v>
      </c>
      <c r="I144" s="230">
        <f>(SUM('1.  LRAMVA Summary'!D$54:D$77)+SUM('1.  LRAMVA Summary'!D$78:D$79)*(MONTH($E144)-1)/12)*$H144</f>
        <v>831.80065972175578</v>
      </c>
      <c r="J144" s="230">
        <f>(SUM('1.  LRAMVA Summary'!E$54:E$77)+SUM('1.  LRAMVA Summary'!E$78:E$79)*(MONTH($E144)-1)/12)*$H144</f>
        <v>452.94975438268813</v>
      </c>
      <c r="K144" s="230">
        <f>(SUM('1.  LRAMVA Summary'!F$54:F$77)+SUM('1.  LRAMVA Summary'!F$78:F$79)*(MONTH($E144)-1)/12)*$H144</f>
        <v>703.34526397411344</v>
      </c>
      <c r="L144" s="230">
        <f>(SUM('1.  LRAMVA Summary'!G$54:G$77)+SUM('1.  LRAMVA Summary'!G$78:G$79)*(MONTH($E144)-1)/12)*$H144</f>
        <v>-2.13179148</v>
      </c>
      <c r="M144" s="230">
        <f>(SUM('1.  LRAMVA Summary'!H$54:H$77)+SUM('1.  LRAMVA Summary'!H$78:H$79)*(MONTH($E144)-1)/12)*$H144</f>
        <v>61.817467729511272</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5"/>
        <v>2047.7813543280686</v>
      </c>
    </row>
    <row r="145" spans="2:23" s="9" customFormat="1">
      <c r="B145" s="66"/>
      <c r="E145" s="214">
        <v>43770</v>
      </c>
      <c r="F145" s="214" t="s">
        <v>186</v>
      </c>
      <c r="G145" s="215" t="s">
        <v>69</v>
      </c>
      <c r="H145" s="240">
        <f t="shared" ref="H145:H146" si="78">$C$50/12</f>
        <v>1.8166666666666667E-3</v>
      </c>
      <c r="I145" s="230">
        <f>(SUM('1.  LRAMVA Summary'!D$54:D$77)+SUM('1.  LRAMVA Summary'!D$78:D$79)*(MONTH($E145)-1)/12)*$H145</f>
        <v>831.80065972175578</v>
      </c>
      <c r="J145" s="230">
        <f>(SUM('1.  LRAMVA Summary'!E$54:E$77)+SUM('1.  LRAMVA Summary'!E$78:E$79)*(MONTH($E145)-1)/12)*$H145</f>
        <v>452.94975438268813</v>
      </c>
      <c r="K145" s="230">
        <f>(SUM('1.  LRAMVA Summary'!F$54:F$77)+SUM('1.  LRAMVA Summary'!F$78:F$79)*(MONTH($E145)-1)/12)*$H145</f>
        <v>703.34526397411344</v>
      </c>
      <c r="L145" s="230">
        <f>(SUM('1.  LRAMVA Summary'!G$54:G$77)+SUM('1.  LRAMVA Summary'!G$78:G$79)*(MONTH($E145)-1)/12)*$H145</f>
        <v>-2.13179148</v>
      </c>
      <c r="M145" s="230">
        <f>(SUM('1.  LRAMVA Summary'!H$54:H$77)+SUM('1.  LRAMVA Summary'!H$78:H$79)*(MONTH($E145)-1)/12)*$H145</f>
        <v>61.817467729511272</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5"/>
        <v>2047.7813543280686</v>
      </c>
    </row>
    <row r="146" spans="2:23" s="9" customFormat="1">
      <c r="B146" s="66"/>
      <c r="E146" s="214">
        <v>43800</v>
      </c>
      <c r="F146" s="214" t="s">
        <v>186</v>
      </c>
      <c r="G146" s="215" t="s">
        <v>69</v>
      </c>
      <c r="H146" s="240">
        <f t="shared" si="78"/>
        <v>1.8166666666666667E-3</v>
      </c>
      <c r="I146" s="230">
        <f>(SUM('1.  LRAMVA Summary'!D$54:D$77)+SUM('1.  LRAMVA Summary'!D$78:D$79)*(MONTH($E146)-1)/12)*$H146</f>
        <v>831.80065972175578</v>
      </c>
      <c r="J146" s="230">
        <f>(SUM('1.  LRAMVA Summary'!E$54:E$77)+SUM('1.  LRAMVA Summary'!E$78:E$79)*(MONTH($E146)-1)/12)*$H146</f>
        <v>452.94975438268813</v>
      </c>
      <c r="K146" s="230">
        <f>(SUM('1.  LRAMVA Summary'!F$54:F$77)+SUM('1.  LRAMVA Summary'!F$78:F$79)*(MONTH($E146)-1)/12)*$H146</f>
        <v>703.34526397411344</v>
      </c>
      <c r="L146" s="230">
        <f>(SUM('1.  LRAMVA Summary'!G$54:G$77)+SUM('1.  LRAMVA Summary'!G$78:G$79)*(MONTH($E146)-1)/12)*$H146</f>
        <v>-2.13179148</v>
      </c>
      <c r="M146" s="230">
        <f>(SUM('1.  LRAMVA Summary'!H$54:H$77)+SUM('1.  LRAMVA Summary'!H$78:H$79)*(MONTH($E146)-1)/12)*$H146</f>
        <v>61.817467729511272</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5"/>
        <v>2047.7813543280686</v>
      </c>
    </row>
    <row r="147" spans="2:23" s="9" customFormat="1" ht="15.75" thickBot="1">
      <c r="B147" s="66"/>
      <c r="E147" s="216" t="s">
        <v>469</v>
      </c>
      <c r="F147" s="216"/>
      <c r="G147" s="217"/>
      <c r="H147" s="218"/>
      <c r="I147" s="219">
        <f>SUM(I134:I146)</f>
        <v>18983.508149901147</v>
      </c>
      <c r="J147" s="219">
        <f>SUM(J134:J146)</f>
        <v>9472.1206656219292</v>
      </c>
      <c r="K147" s="219">
        <f t="shared" ref="K147:O147" si="79">SUM(K134:K146)</f>
        <v>15075.501609632671</v>
      </c>
      <c r="L147" s="219">
        <f t="shared" si="79"/>
        <v>-46.070118450416651</v>
      </c>
      <c r="M147" s="219">
        <f t="shared" si="79"/>
        <v>1104.4515446364387</v>
      </c>
      <c r="N147" s="219">
        <f t="shared" si="79"/>
        <v>0</v>
      </c>
      <c r="O147" s="219">
        <f t="shared" si="79"/>
        <v>0</v>
      </c>
      <c r="P147" s="219">
        <f t="shared" ref="P147:V147" si="80">SUM(P134:P146)</f>
        <v>0</v>
      </c>
      <c r="Q147" s="219">
        <f t="shared" si="80"/>
        <v>0</v>
      </c>
      <c r="R147" s="219">
        <f t="shared" si="80"/>
        <v>0</v>
      </c>
      <c r="S147" s="219">
        <f t="shared" si="80"/>
        <v>0</v>
      </c>
      <c r="T147" s="219">
        <f t="shared" si="80"/>
        <v>0</v>
      </c>
      <c r="U147" s="219">
        <f t="shared" si="80"/>
        <v>0</v>
      </c>
      <c r="V147" s="219">
        <f t="shared" si="80"/>
        <v>0</v>
      </c>
      <c r="W147" s="219">
        <f>SUM(W134:W146)</f>
        <v>44589.511851341784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18983.508149901147</v>
      </c>
      <c r="J149" s="228">
        <f t="shared" ref="J149" si="81">J147+J148</f>
        <v>9472.1206656219292</v>
      </c>
      <c r="K149" s="228">
        <f t="shared" ref="K149" si="82">K147+K148</f>
        <v>15075.501609632671</v>
      </c>
      <c r="L149" s="228">
        <f t="shared" ref="L149" si="83">L147+L148</f>
        <v>-46.070118450416651</v>
      </c>
      <c r="M149" s="228">
        <f t="shared" ref="M149" si="84">M147+M148</f>
        <v>1104.4515446364387</v>
      </c>
      <c r="N149" s="228">
        <f t="shared" ref="N149" si="85">N147+N148</f>
        <v>0</v>
      </c>
      <c r="O149" s="228">
        <f t="shared" ref="O149:V149" si="86">O147+O148</f>
        <v>0</v>
      </c>
      <c r="P149" s="228">
        <f t="shared" si="86"/>
        <v>0</v>
      </c>
      <c r="Q149" s="228">
        <f t="shared" si="86"/>
        <v>0</v>
      </c>
      <c r="R149" s="228">
        <f t="shared" si="86"/>
        <v>0</v>
      </c>
      <c r="S149" s="228">
        <f t="shared" si="86"/>
        <v>0</v>
      </c>
      <c r="T149" s="228">
        <f t="shared" si="86"/>
        <v>0</v>
      </c>
      <c r="U149" s="228">
        <f t="shared" si="86"/>
        <v>0</v>
      </c>
      <c r="V149" s="228">
        <f t="shared" si="86"/>
        <v>0</v>
      </c>
      <c r="W149" s="228">
        <f>W147+W148</f>
        <v>44589.511851341784</v>
      </c>
    </row>
    <row r="150" spans="2:23" s="9" customFormat="1">
      <c r="B150" s="66"/>
      <c r="E150" s="214">
        <v>43831</v>
      </c>
      <c r="F150" s="214" t="s">
        <v>187</v>
      </c>
      <c r="G150" s="215" t="s">
        <v>65</v>
      </c>
      <c r="H150" s="240">
        <f>$C$51/12</f>
        <v>1.8166666666666667E-3</v>
      </c>
      <c r="I150" s="230">
        <f>(SUM('1.  LRAMVA Summary'!D$54:D$80)+SUM('1.  LRAMVA Summary'!D$81:D$82)*(MONTH($E150)-1)/12)*$H150</f>
        <v>831.80065972175578</v>
      </c>
      <c r="J150" s="230">
        <f>(SUM('1.  LRAMVA Summary'!E$54:E$80)+SUM('1.  LRAMVA Summary'!E$81:E$82)*(MONTH($E150)-1)/12)*$H150</f>
        <v>452.94975438268813</v>
      </c>
      <c r="K150" s="230">
        <f>(SUM('1.  LRAMVA Summary'!F$54:F$80)+SUM('1.  LRAMVA Summary'!F$81:F$82)*(MONTH($E150)-1)/12)*$H150</f>
        <v>703.34526397411344</v>
      </c>
      <c r="L150" s="230">
        <f>(SUM('1.  LRAMVA Summary'!G$54:G$80)+SUM('1.  LRAMVA Summary'!G$81:G$82)*(MONTH($E150)-1)/12)*$H150</f>
        <v>-2.13179148</v>
      </c>
      <c r="M150" s="230">
        <f>(SUM('1.  LRAMVA Summary'!H$54:H$80)+SUM('1.  LRAMVA Summary'!H$81:H$82)*(MONTH($E150)-1)/12)*$H150</f>
        <v>61.817467729511272</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2047.7813543280686</v>
      </c>
    </row>
    <row r="151" spans="2:23" s="9" customFormat="1">
      <c r="B151" s="66"/>
      <c r="E151" s="214">
        <v>43862</v>
      </c>
      <c r="F151" s="214" t="s">
        <v>187</v>
      </c>
      <c r="G151" s="215" t="s">
        <v>65</v>
      </c>
      <c r="H151" s="240">
        <f t="shared" ref="H151:H152" si="87">$C$51/12</f>
        <v>1.8166666666666667E-3</v>
      </c>
      <c r="I151" s="230">
        <f>(SUM('1.  LRAMVA Summary'!D$54:D$80)+SUM('1.  LRAMVA Summary'!D$81:D$82)*(MONTH($E151)-1)/12)*$H151</f>
        <v>831.80065972175578</v>
      </c>
      <c r="J151" s="230">
        <f>(SUM('1.  LRAMVA Summary'!E$54:E$80)+SUM('1.  LRAMVA Summary'!E$81:E$82)*(MONTH($E151)-1)/12)*$H151</f>
        <v>452.94975438268813</v>
      </c>
      <c r="K151" s="230">
        <f>(SUM('1.  LRAMVA Summary'!F$54:F$80)+SUM('1.  LRAMVA Summary'!F$81:F$82)*(MONTH($E151)-1)/12)*$H151</f>
        <v>703.34526397411344</v>
      </c>
      <c r="L151" s="230">
        <f>(SUM('1.  LRAMVA Summary'!G$54:G$80)+SUM('1.  LRAMVA Summary'!G$81:G$82)*(MONTH($E151)-1)/12)*$H151</f>
        <v>-2.13179148</v>
      </c>
      <c r="M151" s="230">
        <f>(SUM('1.  LRAMVA Summary'!H$54:H$80)+SUM('1.  LRAMVA Summary'!H$81:H$82)*(MONTH($E151)-1)/12)*$H151</f>
        <v>61.817467729511272</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8">SUM(I151:V151)</f>
        <v>2047.7813543280686</v>
      </c>
    </row>
    <row r="152" spans="2:23" s="9" customFormat="1">
      <c r="B152" s="66"/>
      <c r="E152" s="214">
        <v>43891</v>
      </c>
      <c r="F152" s="214" t="s">
        <v>187</v>
      </c>
      <c r="G152" s="215" t="s">
        <v>65</v>
      </c>
      <c r="H152" s="240">
        <f t="shared" si="87"/>
        <v>1.8166666666666667E-3</v>
      </c>
      <c r="I152" s="230">
        <f>(SUM('1.  LRAMVA Summary'!D$54:D$80)+SUM('1.  LRAMVA Summary'!D$81:D$82)*(MONTH($E152)-1)/12)*$H152</f>
        <v>831.80065972175578</v>
      </c>
      <c r="J152" s="230">
        <f>(SUM('1.  LRAMVA Summary'!E$54:E$80)+SUM('1.  LRAMVA Summary'!E$81:E$82)*(MONTH($E152)-1)/12)*$H152</f>
        <v>452.94975438268813</v>
      </c>
      <c r="K152" s="230">
        <f>(SUM('1.  LRAMVA Summary'!F$54:F$80)+SUM('1.  LRAMVA Summary'!F$81:F$82)*(MONTH($E152)-1)/12)*$H152</f>
        <v>703.34526397411344</v>
      </c>
      <c r="L152" s="230">
        <f>(SUM('1.  LRAMVA Summary'!G$54:G$80)+SUM('1.  LRAMVA Summary'!G$81:G$82)*(MONTH($E152)-1)/12)*$H152</f>
        <v>-2.13179148</v>
      </c>
      <c r="M152" s="230">
        <f>(SUM('1.  LRAMVA Summary'!H$54:H$80)+SUM('1.  LRAMVA Summary'!H$81:H$82)*(MONTH($E152)-1)/12)*$H152</f>
        <v>61.817467729511272</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8"/>
        <v>2047.7813543280686</v>
      </c>
    </row>
    <row r="153" spans="2:23" s="9" customFormat="1">
      <c r="B153" s="66"/>
      <c r="E153" s="214">
        <v>43922</v>
      </c>
      <c r="F153" s="214" t="s">
        <v>187</v>
      </c>
      <c r="G153" s="215" t="s">
        <v>66</v>
      </c>
      <c r="H153" s="240">
        <f>$C$52/12</f>
        <v>1.8166666666666667E-3</v>
      </c>
      <c r="I153" s="230">
        <f>(SUM('1.  LRAMVA Summary'!D$54:D$80)+SUM('1.  LRAMVA Summary'!D$81:D$82)*(MONTH($E153)-1)/12)*$H153</f>
        <v>831.80065972175578</v>
      </c>
      <c r="J153" s="230">
        <f>(SUM('1.  LRAMVA Summary'!E$54:E$80)+SUM('1.  LRAMVA Summary'!E$81:E$82)*(MONTH($E153)-1)/12)*$H153</f>
        <v>452.94975438268813</v>
      </c>
      <c r="K153" s="230">
        <f>(SUM('1.  LRAMVA Summary'!F$54:F$80)+SUM('1.  LRAMVA Summary'!F$81:F$82)*(MONTH($E153)-1)/12)*$H153</f>
        <v>703.34526397411344</v>
      </c>
      <c r="L153" s="230">
        <f>(SUM('1.  LRAMVA Summary'!G$54:G$80)+SUM('1.  LRAMVA Summary'!G$81:G$82)*(MONTH($E153)-1)/12)*$H153</f>
        <v>-2.13179148</v>
      </c>
      <c r="M153" s="230">
        <f>(SUM('1.  LRAMVA Summary'!H$54:H$80)+SUM('1.  LRAMVA Summary'!H$81:H$82)*(MONTH($E153)-1)/12)*$H153</f>
        <v>61.817467729511272</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8"/>
        <v>2047.7813543280686</v>
      </c>
    </row>
    <row r="154" spans="2:23" s="9" customFormat="1">
      <c r="B154" s="66"/>
      <c r="E154" s="214">
        <v>43952</v>
      </c>
      <c r="F154" s="214" t="s">
        <v>187</v>
      </c>
      <c r="G154" s="215" t="s">
        <v>66</v>
      </c>
      <c r="H154" s="797">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8"/>
        <v>0</v>
      </c>
    </row>
    <row r="155" spans="2:23" s="9" customFormat="1">
      <c r="B155" s="66"/>
      <c r="E155" s="214">
        <v>43983</v>
      </c>
      <c r="F155" s="214" t="s">
        <v>187</v>
      </c>
      <c r="G155" s="215" t="s">
        <v>66</v>
      </c>
      <c r="H155" s="797">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8"/>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8"/>
        <v>0</v>
      </c>
    </row>
    <row r="157" spans="2:23" s="9" customFormat="1">
      <c r="B157" s="66"/>
      <c r="E157" s="214">
        <v>44044</v>
      </c>
      <c r="F157" s="214" t="s">
        <v>187</v>
      </c>
      <c r="G157" s="215" t="s">
        <v>68</v>
      </c>
      <c r="H157" s="240">
        <f t="shared" ref="H157:H158" si="89">$C$53/12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8"/>
        <v>0</v>
      </c>
    </row>
    <row r="158" spans="2:23" s="9" customFormat="1">
      <c r="B158" s="66"/>
      <c r="E158" s="214">
        <v>44075</v>
      </c>
      <c r="F158" s="214" t="s">
        <v>187</v>
      </c>
      <c r="G158" s="215" t="s">
        <v>68</v>
      </c>
      <c r="H158" s="240">
        <f t="shared" si="89"/>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8"/>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8"/>
        <v>0</v>
      </c>
    </row>
    <row r="160" spans="2:23" s="9" customFormat="1">
      <c r="B160" s="66"/>
      <c r="E160" s="214">
        <v>44136</v>
      </c>
      <c r="F160" s="214" t="s">
        <v>187</v>
      </c>
      <c r="G160" s="215" t="s">
        <v>69</v>
      </c>
      <c r="H160" s="240">
        <f t="shared" ref="H160:H161" si="90">$C$54/12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8"/>
        <v>0</v>
      </c>
    </row>
    <row r="161" spans="2:23" s="9" customFormat="1">
      <c r="B161" s="66"/>
      <c r="E161" s="214">
        <v>44166</v>
      </c>
      <c r="F161" s="214" t="s">
        <v>187</v>
      </c>
      <c r="G161" s="215" t="s">
        <v>69</v>
      </c>
      <c r="H161" s="240">
        <f t="shared" si="90"/>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470</v>
      </c>
      <c r="F162" s="216"/>
      <c r="G162" s="217"/>
      <c r="H162" s="218"/>
      <c r="I162" s="219">
        <f>SUM(I149:I161)</f>
        <v>22310.710788788176</v>
      </c>
      <c r="J162" s="219">
        <f>SUM(J149:J161)</f>
        <v>11283.919683152679</v>
      </c>
      <c r="K162" s="219">
        <f t="shared" ref="K162:O162" si="91">SUM(K149:K161)</f>
        <v>17888.88266552912</v>
      </c>
      <c r="L162" s="219">
        <f t="shared" si="91"/>
        <v>-54.597284370416638</v>
      </c>
      <c r="M162" s="219">
        <f t="shared" si="91"/>
        <v>1351.7214155544837</v>
      </c>
      <c r="N162" s="219">
        <f t="shared" si="91"/>
        <v>0</v>
      </c>
      <c r="O162" s="219">
        <f t="shared" si="91"/>
        <v>0</v>
      </c>
      <c r="P162" s="219">
        <f t="shared" ref="P162:V162" si="92">SUM(P149:P161)</f>
        <v>0</v>
      </c>
      <c r="Q162" s="219">
        <f t="shared" si="92"/>
        <v>0</v>
      </c>
      <c r="R162" s="219">
        <f t="shared" si="92"/>
        <v>0</v>
      </c>
      <c r="S162" s="219">
        <f t="shared" si="92"/>
        <v>0</v>
      </c>
      <c r="T162" s="219">
        <f t="shared" si="92"/>
        <v>0</v>
      </c>
      <c r="U162" s="219">
        <f t="shared" si="92"/>
        <v>0</v>
      </c>
      <c r="V162" s="219">
        <f t="shared" si="92"/>
        <v>0</v>
      </c>
      <c r="W162" s="219">
        <f>SUM(W149:W161)</f>
        <v>52780.637268654071</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7"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19" right="0.28999999999999998" top="0.3" bottom="0.28999999999999998" header="0.3" footer="0.27"/>
  <pageSetup scale="39" fitToHeight="0" orientation="landscape" r:id="rId2"/>
  <rowBreaks count="2" manualBreakCount="2">
    <brk id="72" max="23" man="1"/>
    <brk id="163" max="23" man="1"/>
  </rowBreaks>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4"/>
  <sheetViews>
    <sheetView view="pageBreakPreview" zoomScale="60" zoomScaleNormal="55" workbookViewId="0">
      <selection activeCell="C130" sqref="C130"/>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3" customWidth="1"/>
    <col min="11" max="11" width="2" style="16" customWidth="1"/>
    <col min="12" max="41" width="9.140625" style="12"/>
    <col min="42" max="42" width="2.140625" style="12" customWidth="1"/>
    <col min="43" max="43" width="12.42578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9"/>
      <c r="D13" s="635" t="s">
        <v>406</v>
      </c>
      <c r="E13" s="17"/>
      <c r="F13" s="177"/>
      <c r="G13" s="178"/>
      <c r="H13" s="179"/>
      <c r="K13" s="179"/>
      <c r="L13" s="177"/>
      <c r="M13" s="177"/>
      <c r="N13" s="177"/>
      <c r="O13" s="177"/>
      <c r="P13" s="177"/>
      <c r="Q13" s="180"/>
    </row>
    <row r="14" spans="2:73" ht="30" customHeight="1" outlineLevel="1" thickBot="1">
      <c r="B14" s="90"/>
      <c r="D14" s="608" t="s">
        <v>551</v>
      </c>
      <c r="I14" s="12"/>
      <c r="J14" s="12"/>
      <c r="BU14" s="12"/>
    </row>
    <row r="15" spans="2:73" ht="26.25" customHeight="1" outlineLevel="1">
      <c r="C15" s="90"/>
      <c r="I15" s="12"/>
      <c r="J15" s="12"/>
    </row>
    <row r="16" spans="2:73" ht="23.25" customHeight="1" outlineLevel="1">
      <c r="B16" s="116" t="s">
        <v>505</v>
      </c>
      <c r="C16" s="90"/>
      <c r="D16" s="613" t="s">
        <v>612</v>
      </c>
      <c r="E16" s="603"/>
      <c r="F16" s="603"/>
      <c r="G16" s="614"/>
      <c r="H16" s="603"/>
      <c r="I16" s="603"/>
      <c r="J16" s="603"/>
      <c r="K16" s="638"/>
      <c r="L16" s="603"/>
      <c r="M16" s="603"/>
      <c r="N16" s="603"/>
      <c r="O16" s="603"/>
      <c r="P16" s="603"/>
      <c r="Q16" s="603"/>
      <c r="R16" s="603"/>
      <c r="S16" s="603"/>
      <c r="T16" s="603"/>
      <c r="U16" s="603"/>
      <c r="V16" s="603"/>
      <c r="W16" s="603"/>
      <c r="X16" s="603"/>
      <c r="Y16" s="603"/>
      <c r="Z16" s="603"/>
      <c r="AA16" s="603"/>
      <c r="AB16" s="603"/>
      <c r="AC16" s="603"/>
      <c r="AD16" s="603"/>
      <c r="AE16" s="603"/>
      <c r="AF16" s="603"/>
      <c r="AG16" s="603"/>
    </row>
    <row r="17" spans="2:73" ht="23.25" customHeight="1" outlineLevel="1">
      <c r="B17" s="688" t="s">
        <v>606</v>
      </c>
      <c r="C17" s="90"/>
      <c r="D17" s="609" t="s">
        <v>584</v>
      </c>
      <c r="E17" s="603"/>
      <c r="F17" s="603"/>
      <c r="G17" s="614"/>
      <c r="H17" s="603"/>
      <c r="I17" s="603"/>
      <c r="J17" s="603"/>
      <c r="K17" s="638"/>
      <c r="L17" s="603"/>
      <c r="M17" s="603"/>
      <c r="N17" s="603"/>
      <c r="O17" s="603"/>
      <c r="P17" s="603"/>
      <c r="Q17" s="603"/>
      <c r="R17" s="603"/>
      <c r="S17" s="603"/>
      <c r="T17" s="603"/>
      <c r="U17" s="603"/>
      <c r="V17" s="603"/>
      <c r="W17" s="603"/>
      <c r="X17" s="603"/>
      <c r="Y17" s="603"/>
      <c r="Z17" s="603"/>
      <c r="AA17" s="603"/>
      <c r="AB17" s="603"/>
      <c r="AC17" s="603"/>
      <c r="AD17" s="603"/>
      <c r="AE17" s="603"/>
      <c r="AF17" s="603"/>
      <c r="AG17" s="603"/>
    </row>
    <row r="18" spans="2:73" ht="23.25" customHeight="1" outlineLevel="1">
      <c r="C18" s="90"/>
      <c r="D18" s="609" t="s">
        <v>619</v>
      </c>
      <c r="E18" s="603"/>
      <c r="F18" s="603"/>
      <c r="G18" s="614"/>
      <c r="H18" s="603"/>
      <c r="I18" s="603"/>
      <c r="J18" s="603"/>
      <c r="K18" s="638"/>
      <c r="L18" s="603"/>
      <c r="M18" s="603"/>
      <c r="N18" s="603"/>
      <c r="O18" s="603"/>
      <c r="P18" s="603"/>
      <c r="Q18" s="603"/>
      <c r="R18" s="603"/>
      <c r="S18" s="603"/>
      <c r="T18" s="603"/>
      <c r="U18" s="603"/>
      <c r="V18" s="603"/>
      <c r="W18" s="603"/>
      <c r="X18" s="603"/>
      <c r="Y18" s="603"/>
      <c r="Z18" s="603"/>
      <c r="AA18" s="603"/>
      <c r="AB18" s="603"/>
      <c r="AC18" s="603"/>
      <c r="AD18" s="603"/>
      <c r="AE18" s="603"/>
      <c r="AF18" s="603"/>
      <c r="AG18" s="603"/>
    </row>
    <row r="19" spans="2:73" ht="23.25" customHeight="1" outlineLevel="1">
      <c r="C19" s="90"/>
      <c r="D19" s="609" t="s">
        <v>618</v>
      </c>
      <c r="E19" s="603"/>
      <c r="F19" s="603"/>
      <c r="G19" s="614"/>
      <c r="H19" s="603"/>
      <c r="I19" s="603"/>
      <c r="J19" s="603"/>
      <c r="K19" s="638"/>
      <c r="L19" s="603"/>
      <c r="M19" s="603"/>
      <c r="N19" s="603"/>
      <c r="O19" s="603"/>
      <c r="P19" s="603"/>
      <c r="Q19" s="603"/>
      <c r="R19" s="603"/>
      <c r="S19" s="603"/>
      <c r="T19" s="603"/>
      <c r="U19" s="603"/>
      <c r="V19" s="603"/>
      <c r="W19" s="603"/>
      <c r="X19" s="603"/>
      <c r="Y19" s="603"/>
      <c r="Z19" s="603"/>
      <c r="AA19" s="603"/>
      <c r="AB19" s="603"/>
      <c r="AC19" s="603"/>
      <c r="AD19" s="603"/>
      <c r="AE19" s="603"/>
      <c r="AF19" s="603"/>
      <c r="AG19" s="603"/>
    </row>
    <row r="20" spans="2:73" ht="23.25" customHeight="1" outlineLevel="1">
      <c r="C20" s="90"/>
      <c r="D20" s="609" t="s">
        <v>620</v>
      </c>
      <c r="E20" s="603"/>
      <c r="F20" s="603"/>
      <c r="G20" s="614"/>
      <c r="H20" s="603"/>
      <c r="I20" s="603"/>
      <c r="J20" s="603"/>
      <c r="K20" s="638"/>
      <c r="L20" s="603"/>
      <c r="M20" s="603"/>
      <c r="N20" s="603"/>
      <c r="O20" s="603"/>
      <c r="P20" s="603"/>
      <c r="Q20" s="603"/>
      <c r="R20" s="603"/>
      <c r="S20" s="603"/>
      <c r="T20" s="603"/>
      <c r="U20" s="603"/>
      <c r="V20" s="603"/>
      <c r="W20" s="603"/>
      <c r="X20" s="603"/>
      <c r="Y20" s="603"/>
      <c r="Z20" s="603"/>
      <c r="AA20" s="603"/>
      <c r="AB20" s="603"/>
      <c r="AC20" s="603"/>
      <c r="AD20" s="603"/>
      <c r="AE20" s="603"/>
      <c r="AF20" s="603"/>
      <c r="AG20" s="603"/>
    </row>
    <row r="21" spans="2:73" ht="23.25" customHeight="1" outlineLevel="1">
      <c r="C21" s="90"/>
      <c r="D21" s="701" t="s">
        <v>629</v>
      </c>
      <c r="E21" s="603"/>
      <c r="F21" s="603"/>
      <c r="G21" s="614"/>
      <c r="H21" s="603"/>
      <c r="I21" s="603"/>
      <c r="J21" s="603"/>
      <c r="K21" s="638"/>
      <c r="L21" s="603"/>
      <c r="M21" s="603"/>
      <c r="N21" s="603"/>
      <c r="O21" s="603"/>
      <c r="P21" s="603"/>
      <c r="Q21" s="603"/>
      <c r="R21" s="603"/>
      <c r="S21" s="603"/>
      <c r="T21" s="603"/>
      <c r="U21" s="603"/>
      <c r="V21" s="603"/>
      <c r="W21" s="603"/>
      <c r="X21" s="603"/>
      <c r="Y21" s="603"/>
      <c r="Z21" s="603"/>
      <c r="AA21" s="603"/>
      <c r="AB21" s="603"/>
      <c r="AC21" s="603"/>
      <c r="AD21" s="603"/>
      <c r="AE21" s="603"/>
      <c r="AF21" s="603"/>
      <c r="AG21" s="603"/>
    </row>
    <row r="22" spans="2:73">
      <c r="I22" s="12"/>
      <c r="J22" s="12"/>
    </row>
    <row r="23" spans="2:73" ht="15.75">
      <c r="B23" s="182" t="s">
        <v>589</v>
      </c>
      <c r="H23" s="10"/>
      <c r="I23" s="10"/>
      <c r="J23" s="10"/>
    </row>
    <row r="24" spans="2:73" s="668" customFormat="1" ht="21" customHeight="1">
      <c r="B24" s="700" t="s">
        <v>593</v>
      </c>
      <c r="C24" s="868" t="s">
        <v>594</v>
      </c>
      <c r="D24" s="868"/>
      <c r="E24" s="868"/>
      <c r="F24" s="868"/>
      <c r="G24" s="868"/>
      <c r="H24" s="676" t="s">
        <v>591</v>
      </c>
      <c r="I24" s="676" t="s">
        <v>590</v>
      </c>
      <c r="J24" s="676" t="s">
        <v>592</v>
      </c>
      <c r="K24" s="667"/>
      <c r="L24" s="668" t="s">
        <v>594</v>
      </c>
      <c r="AQ24" s="668" t="s">
        <v>594</v>
      </c>
      <c r="BU24" s="667"/>
    </row>
    <row r="25" spans="2:73" s="250" customFormat="1" ht="49.5" customHeight="1">
      <c r="B25" s="245" t="s">
        <v>473</v>
      </c>
      <c r="C25" s="245" t="s">
        <v>211</v>
      </c>
      <c r="D25" s="626" t="s">
        <v>474</v>
      </c>
      <c r="E25" s="245" t="s">
        <v>208</v>
      </c>
      <c r="F25" s="245" t="s">
        <v>475</v>
      </c>
      <c r="G25" s="245" t="s">
        <v>476</v>
      </c>
      <c r="H25" s="626" t="s">
        <v>477</v>
      </c>
      <c r="I25" s="634" t="s">
        <v>582</v>
      </c>
      <c r="J25" s="641" t="s">
        <v>583</v>
      </c>
      <c r="K25" s="639"/>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4.1" customHeight="1">
      <c r="B26" s="251"/>
      <c r="C26" s="251"/>
      <c r="D26" s="251"/>
      <c r="E26" s="251"/>
      <c r="F26" s="251"/>
      <c r="G26" s="251"/>
      <c r="H26" s="689"/>
      <c r="I26" s="632"/>
      <c r="J26" s="632"/>
      <c r="K26" s="640"/>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t="s">
        <v>208</v>
      </c>
      <c r="C27" s="690" t="s">
        <v>737</v>
      </c>
      <c r="D27" s="690" t="s">
        <v>738</v>
      </c>
      <c r="E27" s="690" t="s">
        <v>739</v>
      </c>
      <c r="F27" s="690" t="s">
        <v>740</v>
      </c>
      <c r="G27" s="690" t="s">
        <v>741</v>
      </c>
      <c r="H27" s="690">
        <v>2013</v>
      </c>
      <c r="I27" s="642" t="s">
        <v>572</v>
      </c>
      <c r="J27" s="642" t="s">
        <v>588</v>
      </c>
      <c r="K27" s="631"/>
      <c r="L27" s="694"/>
      <c r="M27" s="695"/>
      <c r="N27" s="695">
        <v>282.00565192900001</v>
      </c>
      <c r="O27" s="695">
        <v>282.00565192900001</v>
      </c>
      <c r="P27" s="695">
        <v>282.00565192900001</v>
      </c>
      <c r="Q27" s="695">
        <v>282.00565192900001</v>
      </c>
      <c r="R27" s="695" t="s">
        <v>754</v>
      </c>
      <c r="S27" s="695" t="s">
        <v>754</v>
      </c>
      <c r="T27" s="695" t="s">
        <v>754</v>
      </c>
      <c r="U27" s="695" t="s">
        <v>754</v>
      </c>
      <c r="V27" s="695" t="s">
        <v>754</v>
      </c>
      <c r="W27" s="695" t="s">
        <v>754</v>
      </c>
      <c r="X27" s="695" t="s">
        <v>754</v>
      </c>
      <c r="Y27" s="695" t="s">
        <v>754</v>
      </c>
      <c r="Z27" s="695" t="s">
        <v>754</v>
      </c>
      <c r="AA27" s="695" t="s">
        <v>754</v>
      </c>
      <c r="AB27" s="695" t="s">
        <v>754</v>
      </c>
      <c r="AC27" s="695" t="s">
        <v>754</v>
      </c>
      <c r="AD27" s="695" t="s">
        <v>754</v>
      </c>
      <c r="AE27" s="695" t="s">
        <v>754</v>
      </c>
      <c r="AF27" s="695" t="s">
        <v>754</v>
      </c>
      <c r="AG27" s="695" t="s">
        <v>754</v>
      </c>
      <c r="AH27" s="695" t="s">
        <v>754</v>
      </c>
      <c r="AI27" s="695" t="s">
        <v>754</v>
      </c>
      <c r="AJ27" s="695" t="s">
        <v>754</v>
      </c>
      <c r="AK27" s="695" t="s">
        <v>754</v>
      </c>
      <c r="AL27" s="695" t="s">
        <v>754</v>
      </c>
      <c r="AM27" s="695" t="s">
        <v>754</v>
      </c>
      <c r="AN27" s="695" t="s">
        <v>754</v>
      </c>
      <c r="AO27" s="695" t="s">
        <v>754</v>
      </c>
      <c r="AP27" s="631"/>
      <c r="AQ27" s="695" t="s">
        <v>754</v>
      </c>
      <c r="AR27" s="695" t="s">
        <v>754</v>
      </c>
      <c r="AS27" s="695">
        <v>1550424.56950318</v>
      </c>
      <c r="AT27" s="695">
        <v>1550424.56950318</v>
      </c>
      <c r="AU27" s="695">
        <v>1550424.56950318</v>
      </c>
      <c r="AV27" s="695">
        <v>1550424.56950318</v>
      </c>
      <c r="AW27" s="695" t="s">
        <v>754</v>
      </c>
      <c r="AX27" s="695" t="s">
        <v>754</v>
      </c>
      <c r="AY27" s="695" t="s">
        <v>754</v>
      </c>
      <c r="AZ27" s="695" t="s">
        <v>754</v>
      </c>
      <c r="BA27" s="695" t="s">
        <v>754</v>
      </c>
      <c r="BB27" s="695" t="s">
        <v>754</v>
      </c>
      <c r="BC27" s="695" t="s">
        <v>754</v>
      </c>
      <c r="BD27" s="695" t="s">
        <v>754</v>
      </c>
      <c r="BE27" s="695" t="s">
        <v>754</v>
      </c>
      <c r="BF27" s="695" t="s">
        <v>754</v>
      </c>
      <c r="BG27" s="695" t="s">
        <v>754</v>
      </c>
      <c r="BH27" s="695" t="s">
        <v>754</v>
      </c>
      <c r="BI27" s="695" t="s">
        <v>754</v>
      </c>
      <c r="BJ27" s="695" t="s">
        <v>754</v>
      </c>
      <c r="BK27" s="695" t="s">
        <v>754</v>
      </c>
      <c r="BL27" s="695" t="s">
        <v>754</v>
      </c>
      <c r="BM27" s="695" t="s">
        <v>754</v>
      </c>
      <c r="BN27" s="695" t="s">
        <v>754</v>
      </c>
      <c r="BO27" s="695" t="s">
        <v>754</v>
      </c>
      <c r="BP27" s="695" t="s">
        <v>754</v>
      </c>
      <c r="BQ27" s="695" t="s">
        <v>754</v>
      </c>
      <c r="BR27" s="695" t="s">
        <v>754</v>
      </c>
      <c r="BS27" s="695" t="s">
        <v>754</v>
      </c>
      <c r="BT27" s="695" t="s">
        <v>754</v>
      </c>
      <c r="BU27" s="16"/>
    </row>
    <row r="28" spans="2:73" s="17" customFormat="1" ht="15.75">
      <c r="B28" s="690" t="s">
        <v>208</v>
      </c>
      <c r="C28" s="690" t="s">
        <v>737</v>
      </c>
      <c r="D28" s="690" t="s">
        <v>742</v>
      </c>
      <c r="E28" s="690" t="s">
        <v>739</v>
      </c>
      <c r="F28" s="690" t="s">
        <v>740</v>
      </c>
      <c r="G28" s="690" t="s">
        <v>743</v>
      </c>
      <c r="H28" s="690">
        <v>2013</v>
      </c>
      <c r="I28" s="642" t="s">
        <v>572</v>
      </c>
      <c r="J28" s="642" t="s">
        <v>588</v>
      </c>
      <c r="K28" s="631"/>
      <c r="L28" s="694"/>
      <c r="M28" s="695"/>
      <c r="N28" s="695">
        <v>22.33859</v>
      </c>
      <c r="O28" s="695" t="s">
        <v>754</v>
      </c>
      <c r="P28" s="695" t="s">
        <v>754</v>
      </c>
      <c r="Q28" s="695" t="s">
        <v>754</v>
      </c>
      <c r="R28" s="695" t="s">
        <v>754</v>
      </c>
      <c r="S28" s="695">
        <v>22.33859</v>
      </c>
      <c r="T28" s="695" t="s">
        <v>754</v>
      </c>
      <c r="U28" s="695" t="s">
        <v>754</v>
      </c>
      <c r="V28" s="695" t="s">
        <v>754</v>
      </c>
      <c r="W28" s="695" t="s">
        <v>754</v>
      </c>
      <c r="X28" s="695">
        <v>22.33859</v>
      </c>
      <c r="Y28" s="695" t="s">
        <v>754</v>
      </c>
      <c r="Z28" s="695" t="s">
        <v>754</v>
      </c>
      <c r="AA28" s="695" t="s">
        <v>754</v>
      </c>
      <c r="AB28" s="695" t="s">
        <v>754</v>
      </c>
      <c r="AC28" s="695">
        <v>22.33859</v>
      </c>
      <c r="AD28" s="695" t="s">
        <v>754</v>
      </c>
      <c r="AE28" s="695" t="s">
        <v>754</v>
      </c>
      <c r="AF28" s="695" t="s">
        <v>754</v>
      </c>
      <c r="AG28" s="695" t="s">
        <v>754</v>
      </c>
      <c r="AH28" s="695">
        <v>22.33859</v>
      </c>
      <c r="AI28" s="695" t="s">
        <v>754</v>
      </c>
      <c r="AJ28" s="695" t="s">
        <v>754</v>
      </c>
      <c r="AK28" s="695" t="s">
        <v>754</v>
      </c>
      <c r="AL28" s="695" t="s">
        <v>754</v>
      </c>
      <c r="AM28" s="695">
        <v>22.33859</v>
      </c>
      <c r="AN28" s="695" t="s">
        <v>754</v>
      </c>
      <c r="AO28" s="695" t="s">
        <v>754</v>
      </c>
      <c r="AP28" s="631"/>
      <c r="AQ28" s="695" t="s">
        <v>754</v>
      </c>
      <c r="AR28" s="695" t="s">
        <v>754</v>
      </c>
      <c r="AS28" s="695">
        <v>22.33859</v>
      </c>
      <c r="AT28" s="695" t="s">
        <v>754</v>
      </c>
      <c r="AU28" s="695" t="s">
        <v>754</v>
      </c>
      <c r="AV28" s="695" t="s">
        <v>754</v>
      </c>
      <c r="AW28" s="695" t="s">
        <v>754</v>
      </c>
      <c r="AX28" s="695">
        <v>22.33859</v>
      </c>
      <c r="AY28" s="695" t="s">
        <v>754</v>
      </c>
      <c r="AZ28" s="695" t="s">
        <v>754</v>
      </c>
      <c r="BA28" s="695" t="s">
        <v>754</v>
      </c>
      <c r="BB28" s="695">
        <v>22.33859</v>
      </c>
      <c r="BC28" s="695" t="s">
        <v>754</v>
      </c>
      <c r="BD28" s="695" t="s">
        <v>754</v>
      </c>
      <c r="BE28" s="695" t="s">
        <v>754</v>
      </c>
      <c r="BF28" s="695" t="s">
        <v>754</v>
      </c>
      <c r="BG28" s="695">
        <v>22.33859</v>
      </c>
      <c r="BH28" s="695" t="s">
        <v>754</v>
      </c>
      <c r="BI28" s="695" t="s">
        <v>754</v>
      </c>
      <c r="BJ28" s="695" t="s">
        <v>754</v>
      </c>
      <c r="BK28" s="695" t="s">
        <v>754</v>
      </c>
      <c r="BL28" s="695">
        <v>22.33859</v>
      </c>
      <c r="BM28" s="695" t="s">
        <v>754</v>
      </c>
      <c r="BN28" s="695" t="s">
        <v>754</v>
      </c>
      <c r="BO28" s="695" t="s">
        <v>754</v>
      </c>
      <c r="BP28" s="695" t="s">
        <v>754</v>
      </c>
      <c r="BQ28" s="695">
        <v>22.33859</v>
      </c>
      <c r="BR28" s="695" t="s">
        <v>754</v>
      </c>
      <c r="BS28" s="695" t="s">
        <v>754</v>
      </c>
      <c r="BT28" s="695" t="s">
        <v>754</v>
      </c>
      <c r="BU28" s="16"/>
    </row>
    <row r="29" spans="2:73" s="17" customFormat="1" ht="16.5" customHeight="1">
      <c r="B29" s="690" t="s">
        <v>208</v>
      </c>
      <c r="C29" s="690" t="s">
        <v>737</v>
      </c>
      <c r="D29" s="690" t="s">
        <v>744</v>
      </c>
      <c r="E29" s="690" t="s">
        <v>739</v>
      </c>
      <c r="F29" s="690" t="s">
        <v>740</v>
      </c>
      <c r="G29" s="690" t="s">
        <v>743</v>
      </c>
      <c r="H29" s="690">
        <v>2013</v>
      </c>
      <c r="I29" s="642" t="s">
        <v>572</v>
      </c>
      <c r="J29" s="642" t="s">
        <v>588</v>
      </c>
      <c r="K29" s="631"/>
      <c r="L29" s="694"/>
      <c r="M29" s="695"/>
      <c r="N29" s="695">
        <v>189.44</v>
      </c>
      <c r="O29" s="695" t="s">
        <v>754</v>
      </c>
      <c r="P29" s="695" t="s">
        <v>754</v>
      </c>
      <c r="Q29" s="695" t="s">
        <v>754</v>
      </c>
      <c r="R29" s="695" t="s">
        <v>754</v>
      </c>
      <c r="S29" s="695">
        <v>189.44</v>
      </c>
      <c r="T29" s="695" t="s">
        <v>754</v>
      </c>
      <c r="U29" s="695" t="s">
        <v>754</v>
      </c>
      <c r="V29" s="695" t="s">
        <v>754</v>
      </c>
      <c r="W29" s="695" t="s">
        <v>754</v>
      </c>
      <c r="X29" s="695">
        <v>189.44</v>
      </c>
      <c r="Y29" s="695" t="s">
        <v>754</v>
      </c>
      <c r="Z29" s="695" t="s">
        <v>754</v>
      </c>
      <c r="AA29" s="695" t="s">
        <v>754</v>
      </c>
      <c r="AB29" s="695" t="s">
        <v>754</v>
      </c>
      <c r="AC29" s="695">
        <v>189.44</v>
      </c>
      <c r="AD29" s="695" t="s">
        <v>754</v>
      </c>
      <c r="AE29" s="695" t="s">
        <v>754</v>
      </c>
      <c r="AF29" s="695" t="s">
        <v>754</v>
      </c>
      <c r="AG29" s="695" t="s">
        <v>754</v>
      </c>
      <c r="AH29" s="695">
        <v>189.44</v>
      </c>
      <c r="AI29" s="695" t="s">
        <v>754</v>
      </c>
      <c r="AJ29" s="695" t="s">
        <v>754</v>
      </c>
      <c r="AK29" s="695" t="s">
        <v>754</v>
      </c>
      <c r="AL29" s="695" t="s">
        <v>754</v>
      </c>
      <c r="AM29" s="695">
        <v>189.44</v>
      </c>
      <c r="AN29" s="695" t="s">
        <v>754</v>
      </c>
      <c r="AO29" s="695" t="s">
        <v>754</v>
      </c>
      <c r="AP29" s="631"/>
      <c r="AQ29" s="695" t="s">
        <v>754</v>
      </c>
      <c r="AR29" s="695" t="s">
        <v>754</v>
      </c>
      <c r="AS29" s="695">
        <v>189.44</v>
      </c>
      <c r="AT29" s="695" t="s">
        <v>754</v>
      </c>
      <c r="AU29" s="695" t="s">
        <v>754</v>
      </c>
      <c r="AV29" s="695" t="s">
        <v>754</v>
      </c>
      <c r="AW29" s="695" t="s">
        <v>754</v>
      </c>
      <c r="AX29" s="695">
        <v>189.44</v>
      </c>
      <c r="AY29" s="695" t="s">
        <v>754</v>
      </c>
      <c r="AZ29" s="695" t="s">
        <v>754</v>
      </c>
      <c r="BA29" s="695" t="s">
        <v>754</v>
      </c>
      <c r="BB29" s="695">
        <v>189.44</v>
      </c>
      <c r="BC29" s="695" t="s">
        <v>754</v>
      </c>
      <c r="BD29" s="695" t="s">
        <v>754</v>
      </c>
      <c r="BE29" s="695" t="s">
        <v>754</v>
      </c>
      <c r="BF29" s="695" t="s">
        <v>754</v>
      </c>
      <c r="BG29" s="695">
        <v>189.44</v>
      </c>
      <c r="BH29" s="695" t="s">
        <v>754</v>
      </c>
      <c r="BI29" s="695" t="s">
        <v>754</v>
      </c>
      <c r="BJ29" s="695" t="s">
        <v>754</v>
      </c>
      <c r="BK29" s="695" t="s">
        <v>754</v>
      </c>
      <c r="BL29" s="695">
        <v>189.44</v>
      </c>
      <c r="BM29" s="695" t="s">
        <v>754</v>
      </c>
      <c r="BN29" s="695" t="s">
        <v>754</v>
      </c>
      <c r="BO29" s="695" t="s">
        <v>754</v>
      </c>
      <c r="BP29" s="695" t="s">
        <v>754</v>
      </c>
      <c r="BQ29" s="695">
        <v>189.44</v>
      </c>
      <c r="BR29" s="695" t="s">
        <v>754</v>
      </c>
      <c r="BS29" s="695" t="s">
        <v>754</v>
      </c>
      <c r="BT29" s="695" t="s">
        <v>754</v>
      </c>
      <c r="BU29" s="16"/>
    </row>
    <row r="30" spans="2:73" s="17" customFormat="1" ht="15.75">
      <c r="B30" s="690" t="s">
        <v>208</v>
      </c>
      <c r="C30" s="690" t="s">
        <v>737</v>
      </c>
      <c r="D30" s="690" t="s">
        <v>745</v>
      </c>
      <c r="E30" s="690" t="s">
        <v>739</v>
      </c>
      <c r="F30" s="690" t="s">
        <v>740</v>
      </c>
      <c r="G30" s="690" t="s">
        <v>743</v>
      </c>
      <c r="H30" s="690">
        <v>2013</v>
      </c>
      <c r="I30" s="642" t="s">
        <v>572</v>
      </c>
      <c r="J30" s="642" t="s">
        <v>588</v>
      </c>
      <c r="K30" s="631"/>
      <c r="L30" s="694"/>
      <c r="M30" s="695"/>
      <c r="N30" s="695">
        <v>0</v>
      </c>
      <c r="O30" s="695" t="s">
        <v>754</v>
      </c>
      <c r="P30" s="695" t="s">
        <v>754</v>
      </c>
      <c r="Q30" s="695" t="s">
        <v>754</v>
      </c>
      <c r="R30" s="695" t="s">
        <v>754</v>
      </c>
      <c r="S30" s="695">
        <v>0</v>
      </c>
      <c r="T30" s="695" t="s">
        <v>754</v>
      </c>
      <c r="U30" s="695" t="s">
        <v>754</v>
      </c>
      <c r="V30" s="695" t="s">
        <v>754</v>
      </c>
      <c r="W30" s="695" t="s">
        <v>754</v>
      </c>
      <c r="X30" s="695">
        <v>0</v>
      </c>
      <c r="Y30" s="695" t="s">
        <v>754</v>
      </c>
      <c r="Z30" s="695" t="s">
        <v>754</v>
      </c>
      <c r="AA30" s="695" t="s">
        <v>754</v>
      </c>
      <c r="AB30" s="695" t="s">
        <v>754</v>
      </c>
      <c r="AC30" s="695">
        <v>0</v>
      </c>
      <c r="AD30" s="695" t="s">
        <v>754</v>
      </c>
      <c r="AE30" s="695" t="s">
        <v>754</v>
      </c>
      <c r="AF30" s="695" t="s">
        <v>754</v>
      </c>
      <c r="AG30" s="695" t="s">
        <v>754</v>
      </c>
      <c r="AH30" s="695">
        <v>0</v>
      </c>
      <c r="AI30" s="695" t="s">
        <v>754</v>
      </c>
      <c r="AJ30" s="695" t="s">
        <v>754</v>
      </c>
      <c r="AK30" s="695" t="s">
        <v>754</v>
      </c>
      <c r="AL30" s="695" t="s">
        <v>754</v>
      </c>
      <c r="AM30" s="695">
        <v>0</v>
      </c>
      <c r="AN30" s="695" t="s">
        <v>754</v>
      </c>
      <c r="AO30" s="695" t="s">
        <v>754</v>
      </c>
      <c r="AP30" s="631"/>
      <c r="AQ30" s="695" t="s">
        <v>754</v>
      </c>
      <c r="AR30" s="695" t="s">
        <v>754</v>
      </c>
      <c r="AS30" s="695">
        <v>0</v>
      </c>
      <c r="AT30" s="695" t="s">
        <v>754</v>
      </c>
      <c r="AU30" s="695" t="s">
        <v>754</v>
      </c>
      <c r="AV30" s="695" t="s">
        <v>754</v>
      </c>
      <c r="AW30" s="695" t="s">
        <v>754</v>
      </c>
      <c r="AX30" s="695">
        <v>0</v>
      </c>
      <c r="AY30" s="695" t="s">
        <v>754</v>
      </c>
      <c r="AZ30" s="695" t="s">
        <v>754</v>
      </c>
      <c r="BA30" s="695" t="s">
        <v>754</v>
      </c>
      <c r="BB30" s="695">
        <v>0</v>
      </c>
      <c r="BC30" s="695" t="s">
        <v>754</v>
      </c>
      <c r="BD30" s="695" t="s">
        <v>754</v>
      </c>
      <c r="BE30" s="695" t="s">
        <v>754</v>
      </c>
      <c r="BF30" s="695" t="s">
        <v>754</v>
      </c>
      <c r="BG30" s="695">
        <v>0</v>
      </c>
      <c r="BH30" s="695" t="s">
        <v>754</v>
      </c>
      <c r="BI30" s="695" t="s">
        <v>754</v>
      </c>
      <c r="BJ30" s="695" t="s">
        <v>754</v>
      </c>
      <c r="BK30" s="695" t="s">
        <v>754</v>
      </c>
      <c r="BL30" s="695">
        <v>0</v>
      </c>
      <c r="BM30" s="695" t="s">
        <v>754</v>
      </c>
      <c r="BN30" s="695" t="s">
        <v>754</v>
      </c>
      <c r="BO30" s="695" t="s">
        <v>754</v>
      </c>
      <c r="BP30" s="695" t="s">
        <v>754</v>
      </c>
      <c r="BQ30" s="695">
        <v>0</v>
      </c>
      <c r="BR30" s="695" t="s">
        <v>754</v>
      </c>
      <c r="BS30" s="695" t="s">
        <v>754</v>
      </c>
      <c r="BT30" s="695" t="s">
        <v>754</v>
      </c>
      <c r="BU30" s="16"/>
    </row>
    <row r="31" spans="2:73" s="17" customFormat="1" ht="15.75">
      <c r="B31" s="690" t="s">
        <v>208</v>
      </c>
      <c r="C31" s="690" t="s">
        <v>737</v>
      </c>
      <c r="D31" s="690" t="s">
        <v>22</v>
      </c>
      <c r="E31" s="690" t="s">
        <v>739</v>
      </c>
      <c r="F31" s="690" t="s">
        <v>740</v>
      </c>
      <c r="G31" s="690" t="s">
        <v>741</v>
      </c>
      <c r="H31" s="690">
        <v>2013</v>
      </c>
      <c r="I31" s="642" t="s">
        <v>572</v>
      </c>
      <c r="J31" s="642" t="s">
        <v>588</v>
      </c>
      <c r="K31" s="631"/>
      <c r="L31" s="694"/>
      <c r="M31" s="695"/>
      <c r="N31" s="695">
        <v>910.73324238600003</v>
      </c>
      <c r="O31" s="695">
        <v>897.23053817100003</v>
      </c>
      <c r="P31" s="695">
        <v>897.23053817100003</v>
      </c>
      <c r="Q31" s="695">
        <v>897.23053817100003</v>
      </c>
      <c r="R31" s="695">
        <v>848.81978802799995</v>
      </c>
      <c r="S31" s="695">
        <v>853.10085637060001</v>
      </c>
      <c r="T31" s="695">
        <v>840.71816549900007</v>
      </c>
      <c r="U31" s="695">
        <v>828.3354746274</v>
      </c>
      <c r="V31" s="695">
        <v>815.95278375580006</v>
      </c>
      <c r="W31" s="695">
        <v>803.57009288419999</v>
      </c>
      <c r="X31" s="695">
        <v>791.18740201259993</v>
      </c>
      <c r="Y31" s="695">
        <v>778.80471114099998</v>
      </c>
      <c r="Z31" s="695">
        <v>766.42202026940004</v>
      </c>
      <c r="AA31" s="695">
        <v>754.03932939780009</v>
      </c>
      <c r="AB31" s="695">
        <v>741.65663852620003</v>
      </c>
      <c r="AC31" s="695">
        <v>729.27394765459997</v>
      </c>
      <c r="AD31" s="695">
        <v>716.89125678300002</v>
      </c>
      <c r="AE31" s="695">
        <v>704.50856591139996</v>
      </c>
      <c r="AF31" s="695">
        <v>692.12587503980001</v>
      </c>
      <c r="AG31" s="695">
        <v>679.74318416820006</v>
      </c>
      <c r="AH31" s="695">
        <v>667.3604932966</v>
      </c>
      <c r="AI31" s="695">
        <v>654.97780242500005</v>
      </c>
      <c r="AJ31" s="695">
        <v>642.59511155339999</v>
      </c>
      <c r="AK31" s="695">
        <v>630.2124206817989</v>
      </c>
      <c r="AL31" s="695">
        <v>617.82972981019998</v>
      </c>
      <c r="AM31" s="695">
        <v>605.44703893859901</v>
      </c>
      <c r="AN31" s="695">
        <v>593.06434806699906</v>
      </c>
      <c r="AO31" s="695">
        <v>580.681657195399</v>
      </c>
      <c r="AP31" s="631"/>
      <c r="AQ31" s="695">
        <v>568.29896632379894</v>
      </c>
      <c r="AR31" s="695">
        <v>555.91627545219899</v>
      </c>
      <c r="AS31" s="695">
        <v>543.53358458059893</v>
      </c>
      <c r="AT31" s="695">
        <v>531.15089370899909</v>
      </c>
      <c r="AU31" s="695">
        <v>518.76820283739903</v>
      </c>
      <c r="AV31" s="695">
        <v>506.38551196579897</v>
      </c>
      <c r="AW31" s="695">
        <v>494.00282109419902</v>
      </c>
      <c r="AX31" s="695">
        <v>481.62013022259896</v>
      </c>
      <c r="AY31" s="695">
        <v>469.23743935099901</v>
      </c>
      <c r="AZ31" s="695">
        <v>456.85474847939901</v>
      </c>
      <c r="BA31" s="695">
        <v>444.472057607799</v>
      </c>
      <c r="BB31" s="695">
        <v>432.089366736199</v>
      </c>
      <c r="BC31" s="695">
        <v>419.70667586459899</v>
      </c>
      <c r="BD31" s="695">
        <v>407.32398499299796</v>
      </c>
      <c r="BE31" s="695">
        <v>394.94129412139898</v>
      </c>
      <c r="BF31" s="695">
        <v>382.55860324979903</v>
      </c>
      <c r="BG31" s="695">
        <v>370.17591237819801</v>
      </c>
      <c r="BH31" s="695">
        <v>357.79322150659897</v>
      </c>
      <c r="BI31" s="695">
        <v>345.410530634998</v>
      </c>
      <c r="BJ31" s="695">
        <v>333.02783976339902</v>
      </c>
      <c r="BK31" s="695">
        <v>320.64514889179901</v>
      </c>
      <c r="BL31" s="695">
        <v>308.26245802019804</v>
      </c>
      <c r="BM31" s="695">
        <v>295.879767148599</v>
      </c>
      <c r="BN31" s="695">
        <v>283.49707627699797</v>
      </c>
      <c r="BO31" s="695">
        <v>271.11438540539899</v>
      </c>
      <c r="BP31" s="695">
        <v>258.73169453379904</v>
      </c>
      <c r="BQ31" s="695">
        <v>246.34900366219802</v>
      </c>
      <c r="BR31" s="695">
        <v>233.96631279059901</v>
      </c>
      <c r="BS31" s="695">
        <v>221.58362191899801</v>
      </c>
      <c r="BT31" s="695">
        <v>209.200931047399</v>
      </c>
      <c r="BU31" s="16"/>
    </row>
    <row r="32" spans="2:73" s="17" customFormat="1" ht="15.75">
      <c r="B32" s="690" t="s">
        <v>208</v>
      </c>
      <c r="C32" s="690" t="s">
        <v>737</v>
      </c>
      <c r="D32" s="690" t="s">
        <v>746</v>
      </c>
      <c r="E32" s="690" t="s">
        <v>739</v>
      </c>
      <c r="F32" s="690" t="s">
        <v>740</v>
      </c>
      <c r="G32" s="690" t="s">
        <v>741</v>
      </c>
      <c r="H32" s="690">
        <v>2013</v>
      </c>
      <c r="I32" s="642" t="s">
        <v>572</v>
      </c>
      <c r="J32" s="642" t="s">
        <v>588</v>
      </c>
      <c r="K32" s="631"/>
      <c r="L32" s="694"/>
      <c r="M32" s="695"/>
      <c r="N32" s="695">
        <v>30.834787971000001</v>
      </c>
      <c r="O32" s="695">
        <v>30.834787971000001</v>
      </c>
      <c r="P32" s="695">
        <v>30.834787971000001</v>
      </c>
      <c r="Q32" s="695">
        <v>30.61798267</v>
      </c>
      <c r="R32" s="695">
        <v>25.079452923000002</v>
      </c>
      <c r="S32" s="695">
        <v>26.1221172821</v>
      </c>
      <c r="T32" s="695">
        <v>24.949369742400002</v>
      </c>
      <c r="U32" s="695">
        <v>23.7766222027</v>
      </c>
      <c r="V32" s="695">
        <v>22.603874663000003</v>
      </c>
      <c r="W32" s="695">
        <v>21.431127123300001</v>
      </c>
      <c r="X32" s="695">
        <v>20.2583795836</v>
      </c>
      <c r="Y32" s="695">
        <v>19.085632043899999</v>
      </c>
      <c r="Z32" s="695">
        <v>17.912884504200001</v>
      </c>
      <c r="AA32" s="695">
        <v>16.7401369645</v>
      </c>
      <c r="AB32" s="695">
        <v>15.5673894248</v>
      </c>
      <c r="AC32" s="695">
        <v>14.3946418851</v>
      </c>
      <c r="AD32" s="695">
        <v>13.221894345399999</v>
      </c>
      <c r="AE32" s="695">
        <v>12.0491468057</v>
      </c>
      <c r="AF32" s="695">
        <v>10.876399266</v>
      </c>
      <c r="AG32" s="695">
        <v>9.7036517263000004</v>
      </c>
      <c r="AH32" s="695">
        <v>8.5309041866000008</v>
      </c>
      <c r="AI32" s="695"/>
      <c r="AJ32" s="695">
        <v>6.1854091071999999</v>
      </c>
      <c r="AK32" s="695">
        <v>5.0126615675000004</v>
      </c>
      <c r="AL32" s="695">
        <v>3.8399140277999999</v>
      </c>
      <c r="AM32" s="695">
        <v>2.6671664880999999</v>
      </c>
      <c r="AN32" s="695">
        <v>1.4944189483999999</v>
      </c>
      <c r="AO32" s="695">
        <v>0.32167140869999999</v>
      </c>
      <c r="AP32" s="631"/>
      <c r="AQ32" s="695">
        <v>-0.8510761310000019</v>
      </c>
      <c r="AR32" s="695">
        <v>-2.0238236707000001</v>
      </c>
      <c r="AS32" s="695">
        <v>-3.1965712104000099</v>
      </c>
      <c r="AT32" s="695">
        <v>-4.3693187500999997</v>
      </c>
      <c r="AU32" s="695">
        <v>-5.5420662898000002</v>
      </c>
      <c r="AV32" s="695">
        <v>-6.7148138294999997</v>
      </c>
      <c r="AW32" s="695">
        <v>-7.8875613692000099</v>
      </c>
      <c r="AX32" s="695">
        <v>-9.0603089088999997</v>
      </c>
      <c r="AY32" s="695">
        <v>-10.233056448599999</v>
      </c>
      <c r="AZ32" s="695">
        <v>-11.405803988300001</v>
      </c>
      <c r="BA32" s="695">
        <v>-12.578551528</v>
      </c>
      <c r="BB32" s="695">
        <v>-13.7512990677</v>
      </c>
      <c r="BC32" s="695">
        <v>-14.924046607399999</v>
      </c>
      <c r="BD32" s="695">
        <v>-16.096794147099999</v>
      </c>
      <c r="BE32" s="695">
        <v>-17.2695416868</v>
      </c>
      <c r="BF32" s="695">
        <v>-18.442289226500002</v>
      </c>
      <c r="BG32" s="695">
        <v>-19.615036766200003</v>
      </c>
      <c r="BH32" s="695">
        <v>-20.787784305900001</v>
      </c>
      <c r="BI32" s="695">
        <v>-21.960531845600002</v>
      </c>
      <c r="BJ32" s="695">
        <v>-23.1332793853</v>
      </c>
      <c r="BK32" s="695">
        <v>-24.306026925000001</v>
      </c>
      <c r="BL32" s="695">
        <v>-25.478774464699999</v>
      </c>
      <c r="BM32" s="695">
        <v>-26.6515220044</v>
      </c>
      <c r="BN32" s="695">
        <v>-27.824269544099998</v>
      </c>
      <c r="BO32" s="695">
        <v>-28.997017083800003</v>
      </c>
      <c r="BP32" s="695">
        <v>-30.169764623500001</v>
      </c>
      <c r="BQ32" s="695">
        <v>-31.342512163199999</v>
      </c>
      <c r="BR32" s="695">
        <v>-32.515259702899996</v>
      </c>
      <c r="BS32" s="695">
        <v>-33.688007242600001</v>
      </c>
      <c r="BT32" s="695">
        <v>-34.860754782300006</v>
      </c>
      <c r="BU32" s="16"/>
    </row>
    <row r="33" spans="2:73" s="17" customFormat="1" ht="15.75">
      <c r="B33" s="690" t="s">
        <v>208</v>
      </c>
      <c r="C33" s="690" t="s">
        <v>747</v>
      </c>
      <c r="D33" s="690" t="s">
        <v>748</v>
      </c>
      <c r="E33" s="690" t="s">
        <v>739</v>
      </c>
      <c r="F33" s="690" t="s">
        <v>29</v>
      </c>
      <c r="G33" s="690" t="s">
        <v>741</v>
      </c>
      <c r="H33" s="690">
        <v>2013</v>
      </c>
      <c r="I33" s="642" t="s">
        <v>572</v>
      </c>
      <c r="J33" s="642" t="s">
        <v>588</v>
      </c>
      <c r="K33" s="631"/>
      <c r="L33" s="694"/>
      <c r="M33" s="695"/>
      <c r="N33" s="695">
        <v>7.1065146600000002</v>
      </c>
      <c r="O33" s="695">
        <v>7.1065146600000002</v>
      </c>
      <c r="P33" s="695">
        <v>6.8500073840000004</v>
      </c>
      <c r="Q33" s="695">
        <v>5.8721561429999998</v>
      </c>
      <c r="R33" s="695">
        <v>5.8721561429999998</v>
      </c>
      <c r="S33" s="695">
        <v>5.4505471327000006</v>
      </c>
      <c r="T33" s="695">
        <v>5.0802395776000004</v>
      </c>
      <c r="U33" s="695">
        <v>4.7099320225000003</v>
      </c>
      <c r="V33" s="695">
        <v>4.3396244674000002</v>
      </c>
      <c r="W33" s="695">
        <v>3.9693169123000001</v>
      </c>
      <c r="X33" s="695">
        <v>3.5990093571999999</v>
      </c>
      <c r="Y33" s="695">
        <v>3.2287018021000002</v>
      </c>
      <c r="Z33" s="695">
        <v>2.8583942470000001</v>
      </c>
      <c r="AA33" s="695">
        <v>2.4880866919</v>
      </c>
      <c r="AB33" s="695">
        <v>2.1177791367999999</v>
      </c>
      <c r="AC33" s="695">
        <v>1.7474715816999999</v>
      </c>
      <c r="AD33" s="695">
        <v>1.3771640266</v>
      </c>
      <c r="AE33" s="695">
        <v>1.0068564715000001</v>
      </c>
      <c r="AF33" s="695">
        <v>0.6365489164</v>
      </c>
      <c r="AG33" s="695">
        <v>0.26624136130000003</v>
      </c>
      <c r="AH33" s="695">
        <v>-0.1040661938</v>
      </c>
      <c r="AI33" s="695">
        <v>-0.4743737489</v>
      </c>
      <c r="AJ33" s="695">
        <v>-0.84468130399999997</v>
      </c>
      <c r="AK33" s="695">
        <v>-1.2149888591</v>
      </c>
      <c r="AL33" s="695">
        <v>-1.5852964141999999</v>
      </c>
      <c r="AM33" s="695">
        <v>-1.9556039692999998</v>
      </c>
      <c r="AN33" s="695">
        <v>-2.3259115243999999</v>
      </c>
      <c r="AO33" s="695">
        <v>-2.6962190795000001</v>
      </c>
      <c r="AP33" s="631"/>
      <c r="AQ33" s="695">
        <v>-3.0665266346000002</v>
      </c>
      <c r="AR33" s="695">
        <v>-3.4368341896999999</v>
      </c>
      <c r="AS33" s="695">
        <v>-3.8071417448</v>
      </c>
      <c r="AT33" s="695">
        <v>-4.1774492999000001</v>
      </c>
      <c r="AU33" s="695">
        <v>-4.5477568549999994</v>
      </c>
      <c r="AV33" s="695">
        <v>-4.9180644100999995</v>
      </c>
      <c r="AW33" s="695">
        <v>-5.2883719651999996</v>
      </c>
      <c r="AX33" s="695">
        <v>-5.6586795202999998</v>
      </c>
      <c r="AY33" s="695">
        <v>-6.0289870753999999</v>
      </c>
      <c r="AZ33" s="695">
        <v>-6.3992946305</v>
      </c>
      <c r="BA33" s="695">
        <v>-6.7696021856000002</v>
      </c>
      <c r="BB33" s="695">
        <v>-7.1399097407000003</v>
      </c>
      <c r="BC33" s="695">
        <v>-7.5102172958000004</v>
      </c>
      <c r="BD33" s="695">
        <v>-7.8805248508999997</v>
      </c>
      <c r="BE33" s="695">
        <v>-8.2508324060000007</v>
      </c>
      <c r="BF33" s="695">
        <v>-8.621139961099999</v>
      </c>
      <c r="BG33" s="695">
        <v>-8.9914475162000009</v>
      </c>
      <c r="BH33" s="695">
        <v>-9.3617550712999993</v>
      </c>
      <c r="BI33" s="695">
        <v>-9.7320626263999994</v>
      </c>
      <c r="BJ33" s="695">
        <v>-10.1023701815</v>
      </c>
      <c r="BK33" s="695">
        <v>-10.4726777366</v>
      </c>
      <c r="BL33" s="695">
        <v>-10.8429852917</v>
      </c>
      <c r="BM33" s="695">
        <v>-11.2132928468</v>
      </c>
      <c r="BN33" s="695">
        <v>-11.5836004019</v>
      </c>
      <c r="BO33" s="695">
        <v>-11.953907957</v>
      </c>
      <c r="BP33" s="695">
        <v>-12.3242155121</v>
      </c>
      <c r="BQ33" s="695">
        <v>-12.6945230672</v>
      </c>
      <c r="BR33" s="695">
        <v>-13.064830622299999</v>
      </c>
      <c r="BS33" s="695">
        <v>-13.435138177400001</v>
      </c>
      <c r="BT33" s="695">
        <v>-13.805445732499999</v>
      </c>
      <c r="BU33" s="16"/>
    </row>
    <row r="34" spans="2:73" s="17" customFormat="1" ht="15.75">
      <c r="B34" s="690" t="s">
        <v>208</v>
      </c>
      <c r="C34" s="690" t="s">
        <v>747</v>
      </c>
      <c r="D34" s="690" t="s">
        <v>2</v>
      </c>
      <c r="E34" s="690" t="s">
        <v>739</v>
      </c>
      <c r="F34" s="690" t="s">
        <v>29</v>
      </c>
      <c r="G34" s="690" t="s">
        <v>741</v>
      </c>
      <c r="H34" s="690">
        <v>2013</v>
      </c>
      <c r="I34" s="642" t="s">
        <v>572</v>
      </c>
      <c r="J34" s="642" t="s">
        <v>588</v>
      </c>
      <c r="K34" s="631"/>
      <c r="L34" s="694"/>
      <c r="M34" s="695"/>
      <c r="N34" s="695">
        <v>13.26042234</v>
      </c>
      <c r="O34" s="695">
        <v>13.26042234</v>
      </c>
      <c r="P34" s="695">
        <v>13.26042234</v>
      </c>
      <c r="Q34" s="695">
        <v>13.26042234</v>
      </c>
      <c r="R34" s="695">
        <v>0</v>
      </c>
      <c r="S34" s="695">
        <v>2.652084468</v>
      </c>
      <c r="T34" s="695">
        <v>0</v>
      </c>
      <c r="U34" s="695">
        <v>-2.652084468</v>
      </c>
      <c r="V34" s="695">
        <v>-5.3041689359999999</v>
      </c>
      <c r="W34" s="695">
        <v>-7.9562534039999999</v>
      </c>
      <c r="X34" s="695">
        <v>-10.608337872</v>
      </c>
      <c r="Y34" s="695">
        <v>-13.26042234</v>
      </c>
      <c r="Z34" s="695">
        <v>-15.912506808</v>
      </c>
      <c r="AA34" s="695">
        <v>-18.564591275999998</v>
      </c>
      <c r="AB34" s="695">
        <v>-21.216675744</v>
      </c>
      <c r="AC34" s="695">
        <v>-23.868760212000002</v>
      </c>
      <c r="AD34" s="695">
        <v>-26.52084468</v>
      </c>
      <c r="AE34" s="695">
        <v>-29.172929148000001</v>
      </c>
      <c r="AF34" s="695">
        <v>-31.825013616</v>
      </c>
      <c r="AG34" s="695">
        <v>-34.477098083999998</v>
      </c>
      <c r="AH34" s="695">
        <v>-37.129182551999996</v>
      </c>
      <c r="AI34" s="695">
        <v>-39.781267019999994</v>
      </c>
      <c r="AJ34" s="695">
        <v>-42.433351488</v>
      </c>
      <c r="AK34" s="695">
        <v>-45.085435956000005</v>
      </c>
      <c r="AL34" s="695">
        <v>-47.737520424000003</v>
      </c>
      <c r="AM34" s="695">
        <v>-50.389604892000001</v>
      </c>
      <c r="AN34" s="695">
        <v>-53.041689359999999</v>
      </c>
      <c r="AO34" s="695">
        <v>-55.693773827999998</v>
      </c>
      <c r="AP34" s="631"/>
      <c r="AQ34" s="695">
        <v>-58.345858296000003</v>
      </c>
      <c r="AR34" s="695">
        <v>-60.997942764000001</v>
      </c>
      <c r="AS34" s="695">
        <v>-63.650027231999999</v>
      </c>
      <c r="AT34" s="695">
        <v>-66.302111699999998</v>
      </c>
      <c r="AU34" s="695">
        <v>-68.954196167999996</v>
      </c>
      <c r="AV34" s="695">
        <v>-71.606280635999994</v>
      </c>
      <c r="AW34" s="695">
        <v>-74.258365103999992</v>
      </c>
      <c r="AX34" s="695">
        <v>-76.91044957199999</v>
      </c>
      <c r="AY34" s="695">
        <v>-79.562534039999989</v>
      </c>
      <c r="AZ34" s="695">
        <v>-82.214618508000001</v>
      </c>
      <c r="BA34" s="695">
        <v>-84.866702975999999</v>
      </c>
      <c r="BB34" s="695">
        <v>-87.518787443999997</v>
      </c>
      <c r="BC34" s="695">
        <v>-90.17087191200001</v>
      </c>
      <c r="BD34" s="695">
        <v>-92.822956380000008</v>
      </c>
      <c r="BE34" s="695">
        <v>-95.475040848000006</v>
      </c>
      <c r="BF34" s="695">
        <v>-98.127125316000004</v>
      </c>
      <c r="BG34" s="695">
        <v>-100.779209784</v>
      </c>
      <c r="BH34" s="695">
        <v>-103.431294252</v>
      </c>
      <c r="BI34" s="695">
        <v>-106.08337872</v>
      </c>
      <c r="BJ34" s="695">
        <v>-108.735463188</v>
      </c>
      <c r="BK34" s="695">
        <v>-111.387547656</v>
      </c>
      <c r="BL34" s="695">
        <v>-114.03963212400001</v>
      </c>
      <c r="BM34" s="695">
        <v>-116.69171659200001</v>
      </c>
      <c r="BN34" s="695">
        <v>-119.34380106</v>
      </c>
      <c r="BO34" s="695">
        <v>-121.995885528</v>
      </c>
      <c r="BP34" s="695">
        <v>-124.647969996</v>
      </c>
      <c r="BQ34" s="695">
        <v>-127.300054464</v>
      </c>
      <c r="BR34" s="695">
        <v>-129.952138932</v>
      </c>
      <c r="BS34" s="695">
        <v>-132.6042234</v>
      </c>
      <c r="BT34" s="695">
        <v>-135.25630786799999</v>
      </c>
      <c r="BU34" s="16"/>
    </row>
    <row r="35" spans="2:73" s="17" customFormat="1" ht="15.75">
      <c r="B35" s="690" t="s">
        <v>208</v>
      </c>
      <c r="C35" s="690" t="s">
        <v>747</v>
      </c>
      <c r="D35" s="690" t="s">
        <v>1</v>
      </c>
      <c r="E35" s="690" t="s">
        <v>739</v>
      </c>
      <c r="F35" s="690" t="s">
        <v>29</v>
      </c>
      <c r="G35" s="690" t="s">
        <v>741</v>
      </c>
      <c r="H35" s="690">
        <v>2013</v>
      </c>
      <c r="I35" s="642" t="s">
        <v>572</v>
      </c>
      <c r="J35" s="642" t="s">
        <v>588</v>
      </c>
      <c r="K35" s="631"/>
      <c r="L35" s="694"/>
      <c r="M35" s="695"/>
      <c r="N35" s="695">
        <v>18.057455323000003</v>
      </c>
      <c r="O35" s="695">
        <v>18.057455323000003</v>
      </c>
      <c r="P35" s="695">
        <v>18.057455323000003</v>
      </c>
      <c r="Q35" s="695">
        <v>18.057455323000003</v>
      </c>
      <c r="R35" s="695">
        <v>10.195291402000001</v>
      </c>
      <c r="S35" s="695">
        <v>11.767724186200001</v>
      </c>
      <c r="T35" s="695">
        <v>10.195291402000001</v>
      </c>
      <c r="U35" s="695">
        <v>8.6228586177999986</v>
      </c>
      <c r="V35" s="695">
        <v>7.0504258335999994</v>
      </c>
      <c r="W35" s="695">
        <v>5.4779930494000002</v>
      </c>
      <c r="X35" s="695">
        <v>3.9055602652000001</v>
      </c>
      <c r="Y35" s="695">
        <v>2.333127481</v>
      </c>
      <c r="Z35" s="695">
        <v>0.76069469679999902</v>
      </c>
      <c r="AA35" s="695">
        <v>-0.81173808739999997</v>
      </c>
      <c r="AB35" s="695">
        <v>-2.3841708716000003</v>
      </c>
      <c r="AC35" s="695">
        <v>-3.9566036558</v>
      </c>
      <c r="AD35" s="695">
        <v>-5.5290364400000005</v>
      </c>
      <c r="AE35" s="695">
        <v>-7.1014692241999997</v>
      </c>
      <c r="AF35" s="695">
        <v>-8.6739020084000007</v>
      </c>
      <c r="AG35" s="695">
        <v>-10.246334792600001</v>
      </c>
      <c r="AH35" s="695">
        <v>-11.818767576799999</v>
      </c>
      <c r="AI35" s="695">
        <v>-13.391200360999999</v>
      </c>
      <c r="AJ35" s="695">
        <v>-14.963633145199999</v>
      </c>
      <c r="AK35" s="695">
        <v>-16.536065929399999</v>
      </c>
      <c r="AL35" s="695">
        <v>-18.1084987136</v>
      </c>
      <c r="AM35" s="695">
        <v>-19.6809314978</v>
      </c>
      <c r="AN35" s="695">
        <v>-21.253364282</v>
      </c>
      <c r="AO35" s="695">
        <v>-22.8257970662</v>
      </c>
      <c r="AP35" s="631"/>
      <c r="AQ35" s="695">
        <v>-24.3982298504</v>
      </c>
      <c r="AR35" s="695">
        <v>-25.9706626346</v>
      </c>
      <c r="AS35" s="695">
        <v>-27.5430954188</v>
      </c>
      <c r="AT35" s="695">
        <v>-29.115528203</v>
      </c>
      <c r="AU35" s="695">
        <v>-30.6879609872</v>
      </c>
      <c r="AV35" s="695">
        <v>-32.260393771399997</v>
      </c>
      <c r="AW35" s="695">
        <v>-33.832826555600001</v>
      </c>
      <c r="AX35" s="695">
        <v>-35.405259339800004</v>
      </c>
      <c r="AY35" s="695">
        <v>-36.977692124000001</v>
      </c>
      <c r="AZ35" s="695">
        <v>-38.550124908199997</v>
      </c>
      <c r="BA35" s="695">
        <v>-40.122557692400001</v>
      </c>
      <c r="BB35" s="695">
        <v>-41.694990476599997</v>
      </c>
      <c r="BC35" s="695">
        <v>-43.267423260800001</v>
      </c>
      <c r="BD35" s="695">
        <v>-44.839856044999998</v>
      </c>
      <c r="BE35" s="695">
        <v>-46.412288829200001</v>
      </c>
      <c r="BF35" s="695">
        <v>-47.984721613399998</v>
      </c>
      <c r="BG35" s="695">
        <v>-49.557154397600002</v>
      </c>
      <c r="BH35" s="695">
        <v>-51.129587181800005</v>
      </c>
      <c r="BI35" s="695">
        <v>-52.702019965999995</v>
      </c>
      <c r="BJ35" s="695">
        <v>-54.274452750199998</v>
      </c>
      <c r="BK35" s="695">
        <v>-55.846885534400002</v>
      </c>
      <c r="BL35" s="695">
        <v>-57.419318318599998</v>
      </c>
      <c r="BM35" s="695">
        <v>-58.991751102800002</v>
      </c>
      <c r="BN35" s="695">
        <v>-60.564183886999999</v>
      </c>
      <c r="BO35" s="695">
        <v>-62.136616671199995</v>
      </c>
      <c r="BP35" s="695">
        <v>-63.709049455399999</v>
      </c>
      <c r="BQ35" s="695">
        <v>-65.281482239599995</v>
      </c>
      <c r="BR35" s="695">
        <v>-66.853915023799999</v>
      </c>
      <c r="BS35" s="695">
        <v>-68.426347808000003</v>
      </c>
      <c r="BT35" s="695">
        <v>-69.998780592199992</v>
      </c>
      <c r="BU35" s="16"/>
    </row>
    <row r="36" spans="2:73" s="17" customFormat="1" ht="15.75">
      <c r="B36" s="690" t="s">
        <v>208</v>
      </c>
      <c r="C36" s="690" t="s">
        <v>747</v>
      </c>
      <c r="D36" s="690" t="s">
        <v>749</v>
      </c>
      <c r="E36" s="690" t="s">
        <v>739</v>
      </c>
      <c r="F36" s="690" t="s">
        <v>29</v>
      </c>
      <c r="G36" s="690" t="s">
        <v>741</v>
      </c>
      <c r="H36" s="690">
        <v>2013</v>
      </c>
      <c r="I36" s="642" t="s">
        <v>572</v>
      </c>
      <c r="J36" s="642" t="s">
        <v>588</v>
      </c>
      <c r="K36" s="631"/>
      <c r="L36" s="694"/>
      <c r="M36" s="695"/>
      <c r="N36" s="695">
        <v>16.283273202</v>
      </c>
      <c r="O36" s="695">
        <v>16.283273202</v>
      </c>
      <c r="P36" s="695">
        <v>15.389329156000001</v>
      </c>
      <c r="Q36" s="695">
        <v>12.338525039</v>
      </c>
      <c r="R36" s="695">
        <v>12.338525039</v>
      </c>
      <c r="S36" s="695">
        <v>10.9763117809</v>
      </c>
      <c r="T36" s="695">
        <v>9.7928873320000012</v>
      </c>
      <c r="U36" s="695">
        <v>8.6094628830999991</v>
      </c>
      <c r="V36" s="695">
        <v>7.4260384341999996</v>
      </c>
      <c r="W36" s="695">
        <v>6.2426139852999993</v>
      </c>
      <c r="X36" s="695">
        <v>5.0591895363999999</v>
      </c>
      <c r="Y36" s="695">
        <v>3.8757650875</v>
      </c>
      <c r="Z36" s="695">
        <v>2.6923406385999997</v>
      </c>
      <c r="AA36" s="695">
        <v>1.5089161897000001</v>
      </c>
      <c r="AB36" s="695">
        <v>0.32549174080000198</v>
      </c>
      <c r="AC36" s="695">
        <v>-0.857932708100001</v>
      </c>
      <c r="AD36" s="695">
        <v>-2.0413571569999998</v>
      </c>
      <c r="AE36" s="695">
        <v>-3.2247816058999996</v>
      </c>
      <c r="AF36" s="695">
        <v>-4.4082060547999999</v>
      </c>
      <c r="AG36" s="695">
        <v>-5.5916305037000003</v>
      </c>
      <c r="AH36" s="695">
        <v>-6.7750549525999997</v>
      </c>
      <c r="AI36" s="695">
        <v>-7.9584794015000009</v>
      </c>
      <c r="AJ36" s="695">
        <v>-9.1419038504000003</v>
      </c>
      <c r="AK36" s="695">
        <v>-10.325328299299999</v>
      </c>
      <c r="AL36" s="695">
        <v>-11.508752748200001</v>
      </c>
      <c r="AM36" s="695">
        <v>-12.692177197099999</v>
      </c>
      <c r="AN36" s="695">
        <v>-13.875601646</v>
      </c>
      <c r="AO36" s="695">
        <v>-15.0590260949</v>
      </c>
      <c r="AP36" s="631"/>
      <c r="AQ36" s="695">
        <v>-16.2424505438</v>
      </c>
      <c r="AR36" s="695">
        <v>-17.425874992699999</v>
      </c>
      <c r="AS36" s="695">
        <v>-18.609299441599997</v>
      </c>
      <c r="AT36" s="695">
        <v>-19.7927238905</v>
      </c>
      <c r="AU36" s="695">
        <v>-20.976148339400002</v>
      </c>
      <c r="AV36" s="695">
        <v>-22.1595727883</v>
      </c>
      <c r="AW36" s="695">
        <v>-23.342997237199999</v>
      </c>
      <c r="AX36" s="695">
        <v>-24.526421686100001</v>
      </c>
      <c r="AY36" s="695">
        <v>-25.709846134999999</v>
      </c>
      <c r="AZ36" s="695">
        <v>-26.893270583900001</v>
      </c>
      <c r="BA36" s="695">
        <v>-28.0766950328</v>
      </c>
      <c r="BB36" s="695">
        <v>-29.260119481700002</v>
      </c>
      <c r="BC36" s="695">
        <v>-30.443543930600001</v>
      </c>
      <c r="BD36" s="695">
        <v>-31.626968379499999</v>
      </c>
      <c r="BE36" s="695">
        <v>-32.810392828400005</v>
      </c>
      <c r="BF36" s="695">
        <v>-33.993817277299996</v>
      </c>
      <c r="BG36" s="695">
        <v>-35.177241726200002</v>
      </c>
      <c r="BH36" s="695">
        <v>-36.360666175099993</v>
      </c>
      <c r="BI36" s="695">
        <v>-37.544090623999999</v>
      </c>
      <c r="BJ36" s="695">
        <v>-38.727515072900005</v>
      </c>
      <c r="BK36" s="695">
        <v>-39.910939521799996</v>
      </c>
      <c r="BL36" s="695">
        <v>-41.094363970700002</v>
      </c>
      <c r="BM36" s="695">
        <v>-42.2777884196</v>
      </c>
      <c r="BN36" s="695">
        <v>-43.461212868499999</v>
      </c>
      <c r="BO36" s="695">
        <v>-44.644637317400004</v>
      </c>
      <c r="BP36" s="695">
        <v>-45.828061766299996</v>
      </c>
      <c r="BQ36" s="695">
        <v>-47.011486215200001</v>
      </c>
      <c r="BR36" s="695">
        <v>-48.1949106641</v>
      </c>
      <c r="BS36" s="695">
        <v>-49.378335112999999</v>
      </c>
      <c r="BT36" s="695">
        <v>-50.561759561899997</v>
      </c>
      <c r="BU36" s="16"/>
    </row>
    <row r="37" spans="2:73" s="17" customFormat="1" ht="15.75">
      <c r="B37" s="690" t="s">
        <v>208</v>
      </c>
      <c r="C37" s="690" t="s">
        <v>747</v>
      </c>
      <c r="D37" s="690" t="s">
        <v>14</v>
      </c>
      <c r="E37" s="690" t="s">
        <v>739</v>
      </c>
      <c r="F37" s="690" t="s">
        <v>29</v>
      </c>
      <c r="G37" s="690" t="s">
        <v>741</v>
      </c>
      <c r="H37" s="690">
        <v>2013</v>
      </c>
      <c r="I37" s="642" t="s">
        <v>572</v>
      </c>
      <c r="J37" s="642" t="s">
        <v>588</v>
      </c>
      <c r="K37" s="631"/>
      <c r="L37" s="694"/>
      <c r="M37" s="695"/>
      <c r="N37" s="695">
        <v>28.538613297000001</v>
      </c>
      <c r="O37" s="695">
        <v>27.924625927000001</v>
      </c>
      <c r="P37" s="695">
        <v>27.065170623</v>
      </c>
      <c r="Q37" s="695">
        <v>24.838581663999999</v>
      </c>
      <c r="R37" s="695">
        <v>23.714160895999999</v>
      </c>
      <c r="S37" s="695">
        <v>22.595745761899998</v>
      </c>
      <c r="T37" s="695">
        <v>21.322250855399997</v>
      </c>
      <c r="U37" s="695">
        <v>20.048755948900002</v>
      </c>
      <c r="V37" s="695">
        <v>18.7752610424</v>
      </c>
      <c r="W37" s="695">
        <v>17.501766135900002</v>
      </c>
      <c r="X37" s="695">
        <v>16.228271229400001</v>
      </c>
      <c r="Y37" s="695">
        <v>14.954776322899999</v>
      </c>
      <c r="Z37" s="695">
        <v>13.681281416399999</v>
      </c>
      <c r="AA37" s="695">
        <v>12.407786509899999</v>
      </c>
      <c r="AB37" s="695">
        <v>11.134291603399999</v>
      </c>
      <c r="AC37" s="695">
        <v>9.8607966969000103</v>
      </c>
      <c r="AD37" s="695">
        <v>8.5873017904000104</v>
      </c>
      <c r="AE37" s="695">
        <v>7.3138068839000105</v>
      </c>
      <c r="AF37" s="695">
        <v>6.0403119774000107</v>
      </c>
      <c r="AG37" s="695">
        <v>4.7668170709000099</v>
      </c>
      <c r="AH37" s="695">
        <v>3.4933221644000101</v>
      </c>
      <c r="AI37" s="695">
        <v>2.2198272579000102</v>
      </c>
      <c r="AJ37" s="695">
        <v>0.94633235140001104</v>
      </c>
      <c r="AK37" s="695">
        <v>-0.32716255509998904</v>
      </c>
      <c r="AL37" s="695">
        <v>-1.60065746159999</v>
      </c>
      <c r="AM37" s="695">
        <v>-2.8741523680999901</v>
      </c>
      <c r="AN37" s="695">
        <v>-4.1476472745999899</v>
      </c>
      <c r="AO37" s="695">
        <v>-5.4211421810999907</v>
      </c>
      <c r="AP37" s="631"/>
      <c r="AQ37" s="695">
        <v>-6.6946370875999897</v>
      </c>
      <c r="AR37" s="695">
        <v>-7.9681319940999895</v>
      </c>
      <c r="AS37" s="695">
        <v>-9.2416269005999894</v>
      </c>
      <c r="AT37" s="695">
        <v>-10.5151218071</v>
      </c>
      <c r="AU37" s="695">
        <v>-11.7886167136</v>
      </c>
      <c r="AV37" s="695">
        <v>-13.0621116201</v>
      </c>
      <c r="AW37" s="695">
        <v>-14.335606526600001</v>
      </c>
      <c r="AX37" s="695">
        <v>-15.609101433100001</v>
      </c>
      <c r="AY37" s="695">
        <v>-16.882596339599999</v>
      </c>
      <c r="AZ37" s="695">
        <v>-18.156091246100001</v>
      </c>
      <c r="BA37" s="695">
        <v>-19.429586152600002</v>
      </c>
      <c r="BB37" s="695">
        <v>-20.703081059100001</v>
      </c>
      <c r="BC37" s="695">
        <v>-21.976575965600002</v>
      </c>
      <c r="BD37" s="695">
        <v>-23.2500708721</v>
      </c>
      <c r="BE37" s="695">
        <v>-24.523565778600002</v>
      </c>
      <c r="BF37" s="695">
        <v>-25.7970606851</v>
      </c>
      <c r="BG37" s="695">
        <v>-27.070555591600002</v>
      </c>
      <c r="BH37" s="695">
        <v>-28.3440504981</v>
      </c>
      <c r="BI37" s="695">
        <v>-29.617545404600001</v>
      </c>
      <c r="BJ37" s="695">
        <v>-30.891040311100003</v>
      </c>
      <c r="BK37" s="695">
        <v>-32.164535217600005</v>
      </c>
      <c r="BL37" s="695">
        <v>-33.438030124100003</v>
      </c>
      <c r="BM37" s="695">
        <v>-34.711525030600001</v>
      </c>
      <c r="BN37" s="695">
        <v>-35.985019937099999</v>
      </c>
      <c r="BO37" s="695">
        <v>-37.258514843600004</v>
      </c>
      <c r="BP37" s="695">
        <v>-38.532009750100002</v>
      </c>
      <c r="BQ37" s="695">
        <v>-39.8055046566</v>
      </c>
      <c r="BR37" s="695">
        <v>-41.078999563100005</v>
      </c>
      <c r="BS37" s="695">
        <v>-42.352494469600003</v>
      </c>
      <c r="BT37" s="695">
        <v>-43.625989376100001</v>
      </c>
      <c r="BU37" s="16"/>
    </row>
    <row r="38" spans="2:73" s="17" customFormat="1" ht="15.75">
      <c r="B38" s="690" t="s">
        <v>208</v>
      </c>
      <c r="C38" s="690" t="s">
        <v>747</v>
      </c>
      <c r="D38" s="690" t="s">
        <v>750</v>
      </c>
      <c r="E38" s="690" t="s">
        <v>739</v>
      </c>
      <c r="F38" s="690" t="s">
        <v>29</v>
      </c>
      <c r="G38" s="690" t="s">
        <v>741</v>
      </c>
      <c r="H38" s="690">
        <v>2013</v>
      </c>
      <c r="I38" s="642" t="s">
        <v>572</v>
      </c>
      <c r="J38" s="642" t="s">
        <v>588</v>
      </c>
      <c r="K38" s="631"/>
      <c r="L38" s="694"/>
      <c r="M38" s="695"/>
      <c r="N38" s="695">
        <v>428.61200184799998</v>
      </c>
      <c r="O38" s="695">
        <v>428.61200184799998</v>
      </c>
      <c r="P38" s="695">
        <v>428.61200184799998</v>
      </c>
      <c r="Q38" s="695">
        <v>428.61200184799998</v>
      </c>
      <c r="R38" s="695">
        <v>428.61200184799998</v>
      </c>
      <c r="S38" s="695">
        <v>428.61200184800003</v>
      </c>
      <c r="T38" s="695">
        <v>428.61200184800003</v>
      </c>
      <c r="U38" s="695">
        <v>428.61200184800003</v>
      </c>
      <c r="V38" s="695">
        <v>428.61200184800003</v>
      </c>
      <c r="W38" s="695">
        <v>428.61200184800003</v>
      </c>
      <c r="X38" s="695">
        <v>428.61200184800003</v>
      </c>
      <c r="Y38" s="695">
        <v>428.61200184800003</v>
      </c>
      <c r="Z38" s="695">
        <v>428.61200184800003</v>
      </c>
      <c r="AA38" s="695">
        <v>428.61200184800003</v>
      </c>
      <c r="AB38" s="695">
        <v>428.61200184800003</v>
      </c>
      <c r="AC38" s="695">
        <v>428.61200184800003</v>
      </c>
      <c r="AD38" s="695">
        <v>428.61200184800003</v>
      </c>
      <c r="AE38" s="695">
        <v>428.61200184800003</v>
      </c>
      <c r="AF38" s="695">
        <v>428.61200184800003</v>
      </c>
      <c r="AG38" s="695">
        <v>428.61200184800003</v>
      </c>
      <c r="AH38" s="695">
        <v>428.61200184800003</v>
      </c>
      <c r="AI38" s="695">
        <v>428.61200184800003</v>
      </c>
      <c r="AJ38" s="695">
        <v>428.61200184800003</v>
      </c>
      <c r="AK38" s="695">
        <v>428.61200184800003</v>
      </c>
      <c r="AL38" s="695">
        <v>428.61200184800003</v>
      </c>
      <c r="AM38" s="695">
        <v>428.61200184800003</v>
      </c>
      <c r="AN38" s="695">
        <v>428.61200184800003</v>
      </c>
      <c r="AO38" s="695">
        <v>428.61200184800003</v>
      </c>
      <c r="AP38" s="631"/>
      <c r="AQ38" s="695">
        <v>428.61200184800003</v>
      </c>
      <c r="AR38" s="695">
        <v>428.61200184800003</v>
      </c>
      <c r="AS38" s="695">
        <v>428.61200184800003</v>
      </c>
      <c r="AT38" s="695">
        <v>428.61200184800003</v>
      </c>
      <c r="AU38" s="695">
        <v>428.61200184800003</v>
      </c>
      <c r="AV38" s="695">
        <v>428.61200184800003</v>
      </c>
      <c r="AW38" s="695">
        <v>428.61200184800003</v>
      </c>
      <c r="AX38" s="695">
        <v>428.61200184800003</v>
      </c>
      <c r="AY38" s="695">
        <v>428.61200184800003</v>
      </c>
      <c r="AZ38" s="695">
        <v>428.61200184800003</v>
      </c>
      <c r="BA38" s="695">
        <v>428.61200184800003</v>
      </c>
      <c r="BB38" s="695">
        <v>428.61200184800003</v>
      </c>
      <c r="BC38" s="695">
        <v>428.61200184800003</v>
      </c>
      <c r="BD38" s="695">
        <v>428.61200184800003</v>
      </c>
      <c r="BE38" s="695">
        <v>428.61200184800003</v>
      </c>
      <c r="BF38" s="695">
        <v>428.61200184800003</v>
      </c>
      <c r="BG38" s="695">
        <v>428.61200184800003</v>
      </c>
      <c r="BH38" s="695">
        <v>428.61200184800003</v>
      </c>
      <c r="BI38" s="695">
        <v>428.61200184800003</v>
      </c>
      <c r="BJ38" s="695">
        <v>428.61200184800003</v>
      </c>
      <c r="BK38" s="695">
        <v>428.61200184800003</v>
      </c>
      <c r="BL38" s="695">
        <v>428.61200184800003</v>
      </c>
      <c r="BM38" s="695">
        <v>428.61200184800003</v>
      </c>
      <c r="BN38" s="695">
        <v>428.61200184800003</v>
      </c>
      <c r="BO38" s="695">
        <v>428.61200184800003</v>
      </c>
      <c r="BP38" s="695">
        <v>428.61200184800003</v>
      </c>
      <c r="BQ38" s="695">
        <v>428.61200184800003</v>
      </c>
      <c r="BR38" s="695">
        <v>428.61200184800003</v>
      </c>
      <c r="BS38" s="695">
        <v>428.61200184800003</v>
      </c>
      <c r="BT38" s="695">
        <v>428.61200184800003</v>
      </c>
      <c r="BU38" s="16"/>
    </row>
    <row r="39" spans="2:73" s="17" customFormat="1" ht="15.75">
      <c r="B39" s="690" t="s">
        <v>208</v>
      </c>
      <c r="C39" s="690" t="s">
        <v>747</v>
      </c>
      <c r="D39" s="690" t="s">
        <v>744</v>
      </c>
      <c r="E39" s="690" t="s">
        <v>739</v>
      </c>
      <c r="F39" s="690" t="s">
        <v>29</v>
      </c>
      <c r="G39" s="690" t="s">
        <v>743</v>
      </c>
      <c r="H39" s="690">
        <v>2013</v>
      </c>
      <c r="I39" s="642" t="s">
        <v>572</v>
      </c>
      <c r="J39" s="642" t="s">
        <v>588</v>
      </c>
      <c r="K39" s="631"/>
      <c r="L39" s="694"/>
      <c r="M39" s="695"/>
      <c r="N39" s="695">
        <v>299.28539999999998</v>
      </c>
      <c r="O39" s="695" t="s">
        <v>754</v>
      </c>
      <c r="P39" s="695" t="s">
        <v>754</v>
      </c>
      <c r="Q39" s="695" t="s">
        <v>754</v>
      </c>
      <c r="R39" s="695" t="s">
        <v>754</v>
      </c>
      <c r="S39" s="695">
        <v>299.28539999999998</v>
      </c>
      <c r="T39" s="695" t="s">
        <v>754</v>
      </c>
      <c r="U39" s="695" t="s">
        <v>754</v>
      </c>
      <c r="V39" s="695" t="s">
        <v>754</v>
      </c>
      <c r="W39" s="695" t="s">
        <v>754</v>
      </c>
      <c r="X39" s="695">
        <v>299.28539999999998</v>
      </c>
      <c r="Y39" s="695" t="s">
        <v>754</v>
      </c>
      <c r="Z39" s="695" t="s">
        <v>754</v>
      </c>
      <c r="AA39" s="695" t="s">
        <v>754</v>
      </c>
      <c r="AB39" s="695" t="s">
        <v>754</v>
      </c>
      <c r="AC39" s="695">
        <v>299.28539999999998</v>
      </c>
      <c r="AD39" s="695" t="s">
        <v>754</v>
      </c>
      <c r="AE39" s="695" t="s">
        <v>754</v>
      </c>
      <c r="AF39" s="695" t="s">
        <v>754</v>
      </c>
      <c r="AG39" s="695" t="s">
        <v>754</v>
      </c>
      <c r="AH39" s="695">
        <v>299.28539999999998</v>
      </c>
      <c r="AI39" s="695" t="s">
        <v>754</v>
      </c>
      <c r="AJ39" s="695" t="s">
        <v>754</v>
      </c>
      <c r="AK39" s="695" t="s">
        <v>754</v>
      </c>
      <c r="AL39" s="695" t="s">
        <v>754</v>
      </c>
      <c r="AM39" s="695">
        <v>299.28539999999998</v>
      </c>
      <c r="AN39" s="695" t="s">
        <v>754</v>
      </c>
      <c r="AO39" s="695" t="s">
        <v>754</v>
      </c>
      <c r="AP39" s="631"/>
      <c r="AQ39" s="695" t="s">
        <v>754</v>
      </c>
      <c r="AR39" s="695" t="s">
        <v>754</v>
      </c>
      <c r="AS39" s="695">
        <v>299.28539999999998</v>
      </c>
      <c r="AT39" s="695" t="s">
        <v>754</v>
      </c>
      <c r="AU39" s="695" t="s">
        <v>754</v>
      </c>
      <c r="AV39" s="695" t="s">
        <v>754</v>
      </c>
      <c r="AW39" s="695" t="s">
        <v>754</v>
      </c>
      <c r="AX39" s="695">
        <v>299.28539999999998</v>
      </c>
      <c r="AY39" s="695" t="s">
        <v>754</v>
      </c>
      <c r="AZ39" s="695" t="s">
        <v>754</v>
      </c>
      <c r="BA39" s="695" t="s">
        <v>754</v>
      </c>
      <c r="BB39" s="695">
        <v>299.28539999999998</v>
      </c>
      <c r="BC39" s="695" t="s">
        <v>754</v>
      </c>
      <c r="BD39" s="695" t="s">
        <v>754</v>
      </c>
      <c r="BE39" s="695" t="s">
        <v>754</v>
      </c>
      <c r="BF39" s="695" t="s">
        <v>754</v>
      </c>
      <c r="BG39" s="695">
        <v>299.28539999999998</v>
      </c>
      <c r="BH39" s="695" t="s">
        <v>754</v>
      </c>
      <c r="BI39" s="695" t="s">
        <v>754</v>
      </c>
      <c r="BJ39" s="695" t="s">
        <v>754</v>
      </c>
      <c r="BK39" s="695" t="s">
        <v>754</v>
      </c>
      <c r="BL39" s="695">
        <v>299.28539999999998</v>
      </c>
      <c r="BM39" s="695" t="s">
        <v>754</v>
      </c>
      <c r="BN39" s="695" t="s">
        <v>754</v>
      </c>
      <c r="BO39" s="695" t="s">
        <v>754</v>
      </c>
      <c r="BP39" s="695" t="s">
        <v>754</v>
      </c>
      <c r="BQ39" s="695">
        <v>299.28539999999998</v>
      </c>
      <c r="BR39" s="695" t="s">
        <v>754</v>
      </c>
      <c r="BS39" s="695" t="s">
        <v>754</v>
      </c>
      <c r="BT39" s="695" t="s">
        <v>754</v>
      </c>
      <c r="BU39" s="16"/>
    </row>
    <row r="40" spans="2:73" s="17" customFormat="1" ht="15.75">
      <c r="B40" s="690" t="s">
        <v>208</v>
      </c>
      <c r="C40" s="690" t="s">
        <v>747</v>
      </c>
      <c r="D40" s="690" t="s">
        <v>745</v>
      </c>
      <c r="E40" s="690" t="s">
        <v>739</v>
      </c>
      <c r="F40" s="690" t="s">
        <v>29</v>
      </c>
      <c r="G40" s="690" t="s">
        <v>743</v>
      </c>
      <c r="H40" s="690">
        <v>2013</v>
      </c>
      <c r="I40" s="642" t="s">
        <v>572</v>
      </c>
      <c r="J40" s="642" t="s">
        <v>588</v>
      </c>
      <c r="K40" s="631"/>
      <c r="L40" s="694"/>
      <c r="M40" s="695"/>
      <c r="N40" s="695">
        <v>0</v>
      </c>
      <c r="O40" s="695" t="s">
        <v>754</v>
      </c>
      <c r="P40" s="695" t="s">
        <v>754</v>
      </c>
      <c r="Q40" s="695" t="s">
        <v>754</v>
      </c>
      <c r="R40" s="695" t="s">
        <v>754</v>
      </c>
      <c r="S40" s="695">
        <v>0</v>
      </c>
      <c r="T40" s="695" t="s">
        <v>754</v>
      </c>
      <c r="U40" s="695" t="s">
        <v>754</v>
      </c>
      <c r="V40" s="695" t="s">
        <v>754</v>
      </c>
      <c r="W40" s="695" t="s">
        <v>754</v>
      </c>
      <c r="X40" s="695">
        <v>0</v>
      </c>
      <c r="Y40" s="695" t="s">
        <v>754</v>
      </c>
      <c r="Z40" s="695" t="s">
        <v>754</v>
      </c>
      <c r="AA40" s="695" t="s">
        <v>754</v>
      </c>
      <c r="AB40" s="695" t="s">
        <v>754</v>
      </c>
      <c r="AC40" s="695">
        <v>0</v>
      </c>
      <c r="AD40" s="695" t="s">
        <v>754</v>
      </c>
      <c r="AE40" s="695" t="s">
        <v>754</v>
      </c>
      <c r="AF40" s="695" t="s">
        <v>754</v>
      </c>
      <c r="AG40" s="695" t="s">
        <v>754</v>
      </c>
      <c r="AH40" s="695">
        <v>0</v>
      </c>
      <c r="AI40" s="695" t="s">
        <v>754</v>
      </c>
      <c r="AJ40" s="695" t="s">
        <v>754</v>
      </c>
      <c r="AK40" s="695" t="s">
        <v>754</v>
      </c>
      <c r="AL40" s="695" t="s">
        <v>754</v>
      </c>
      <c r="AM40" s="695">
        <v>0</v>
      </c>
      <c r="AN40" s="695" t="s">
        <v>754</v>
      </c>
      <c r="AO40" s="695" t="s">
        <v>754</v>
      </c>
      <c r="AP40" s="631"/>
      <c r="AQ40" s="695" t="s">
        <v>754</v>
      </c>
      <c r="AR40" s="695" t="s">
        <v>754</v>
      </c>
      <c r="AS40" s="695">
        <v>0</v>
      </c>
      <c r="AT40" s="695" t="s">
        <v>754</v>
      </c>
      <c r="AU40" s="695" t="s">
        <v>754</v>
      </c>
      <c r="AV40" s="695" t="s">
        <v>754</v>
      </c>
      <c r="AW40" s="695" t="s">
        <v>754</v>
      </c>
      <c r="AX40" s="695">
        <v>0</v>
      </c>
      <c r="AY40" s="695" t="s">
        <v>754</v>
      </c>
      <c r="AZ40" s="695" t="s">
        <v>754</v>
      </c>
      <c r="BA40" s="695" t="s">
        <v>754</v>
      </c>
      <c r="BB40" s="695">
        <v>0</v>
      </c>
      <c r="BC40" s="695" t="s">
        <v>754</v>
      </c>
      <c r="BD40" s="695" t="s">
        <v>754</v>
      </c>
      <c r="BE40" s="695" t="s">
        <v>754</v>
      </c>
      <c r="BF40" s="695" t="s">
        <v>754</v>
      </c>
      <c r="BG40" s="695">
        <v>0</v>
      </c>
      <c r="BH40" s="695" t="s">
        <v>754</v>
      </c>
      <c r="BI40" s="695" t="s">
        <v>754</v>
      </c>
      <c r="BJ40" s="695" t="s">
        <v>754</v>
      </c>
      <c r="BK40" s="695" t="s">
        <v>754</v>
      </c>
      <c r="BL40" s="695">
        <v>0</v>
      </c>
      <c r="BM40" s="695" t="s">
        <v>754</v>
      </c>
      <c r="BN40" s="695" t="s">
        <v>754</v>
      </c>
      <c r="BO40" s="695" t="s">
        <v>754</v>
      </c>
      <c r="BP40" s="695" t="s">
        <v>754</v>
      </c>
      <c r="BQ40" s="695">
        <v>0</v>
      </c>
      <c r="BR40" s="695" t="s">
        <v>754</v>
      </c>
      <c r="BS40" s="695" t="s">
        <v>754</v>
      </c>
      <c r="BT40" s="695" t="s">
        <v>754</v>
      </c>
      <c r="BU40" s="16"/>
    </row>
    <row r="41" spans="2:73" s="17" customFormat="1" ht="15.75">
      <c r="B41" s="690" t="s">
        <v>208</v>
      </c>
      <c r="C41" s="690" t="s">
        <v>751</v>
      </c>
      <c r="D41" s="690" t="s">
        <v>742</v>
      </c>
      <c r="E41" s="690" t="s">
        <v>739</v>
      </c>
      <c r="F41" s="690" t="s">
        <v>751</v>
      </c>
      <c r="G41" s="690" t="s">
        <v>743</v>
      </c>
      <c r="H41" s="690">
        <v>2013</v>
      </c>
      <c r="I41" s="642" t="s">
        <v>572</v>
      </c>
      <c r="J41" s="642" t="s">
        <v>588</v>
      </c>
      <c r="K41" s="631"/>
      <c r="L41" s="694"/>
      <c r="M41" s="695"/>
      <c r="N41" s="695">
        <v>2773.8470000000002</v>
      </c>
      <c r="O41" s="695" t="s">
        <v>754</v>
      </c>
      <c r="P41" s="695" t="s">
        <v>754</v>
      </c>
      <c r="Q41" s="695" t="s">
        <v>754</v>
      </c>
      <c r="R41" s="695" t="s">
        <v>754</v>
      </c>
      <c r="S41" s="695">
        <v>2773.8470000000002</v>
      </c>
      <c r="T41" s="695" t="s">
        <v>754</v>
      </c>
      <c r="U41" s="695" t="s">
        <v>754</v>
      </c>
      <c r="V41" s="695" t="s">
        <v>754</v>
      </c>
      <c r="W41" s="695" t="s">
        <v>754</v>
      </c>
      <c r="X41" s="695">
        <v>2773.8470000000002</v>
      </c>
      <c r="Y41" s="695" t="s">
        <v>754</v>
      </c>
      <c r="Z41" s="695" t="s">
        <v>754</v>
      </c>
      <c r="AA41" s="695" t="s">
        <v>754</v>
      </c>
      <c r="AB41" s="695" t="s">
        <v>754</v>
      </c>
      <c r="AC41" s="695">
        <v>2773.8470000000002</v>
      </c>
      <c r="AD41" s="695" t="s">
        <v>754</v>
      </c>
      <c r="AE41" s="695" t="s">
        <v>754</v>
      </c>
      <c r="AF41" s="695" t="s">
        <v>754</v>
      </c>
      <c r="AG41" s="695" t="s">
        <v>754</v>
      </c>
      <c r="AH41" s="695">
        <v>2773.8470000000002</v>
      </c>
      <c r="AI41" s="695" t="s">
        <v>754</v>
      </c>
      <c r="AJ41" s="695" t="s">
        <v>754</v>
      </c>
      <c r="AK41" s="695" t="s">
        <v>754</v>
      </c>
      <c r="AL41" s="695" t="s">
        <v>754</v>
      </c>
      <c r="AM41" s="695">
        <v>2773.8470000000002</v>
      </c>
      <c r="AN41" s="695" t="s">
        <v>754</v>
      </c>
      <c r="AO41" s="695" t="s">
        <v>754</v>
      </c>
      <c r="AP41" s="631"/>
      <c r="AQ41" s="695" t="s">
        <v>754</v>
      </c>
      <c r="AR41" s="695" t="s">
        <v>754</v>
      </c>
      <c r="AS41" s="695">
        <v>2773.8470000000002</v>
      </c>
      <c r="AT41" s="695" t="s">
        <v>754</v>
      </c>
      <c r="AU41" s="695" t="s">
        <v>754</v>
      </c>
      <c r="AV41" s="695" t="s">
        <v>754</v>
      </c>
      <c r="AW41" s="695" t="s">
        <v>754</v>
      </c>
      <c r="AX41" s="695">
        <v>2773.8470000000002</v>
      </c>
      <c r="AY41" s="695" t="s">
        <v>754</v>
      </c>
      <c r="AZ41" s="695" t="s">
        <v>754</v>
      </c>
      <c r="BA41" s="695" t="s">
        <v>754</v>
      </c>
      <c r="BB41" s="695">
        <v>2773.8469999999998</v>
      </c>
      <c r="BC41" s="695" t="s">
        <v>754</v>
      </c>
      <c r="BD41" s="695" t="s">
        <v>754</v>
      </c>
      <c r="BE41" s="695" t="s">
        <v>754</v>
      </c>
      <c r="BF41" s="695" t="s">
        <v>754</v>
      </c>
      <c r="BG41" s="695">
        <v>2773.8469999999998</v>
      </c>
      <c r="BH41" s="695" t="s">
        <v>754</v>
      </c>
      <c r="BI41" s="695" t="s">
        <v>754</v>
      </c>
      <c r="BJ41" s="695" t="s">
        <v>754</v>
      </c>
      <c r="BK41" s="695" t="s">
        <v>754</v>
      </c>
      <c r="BL41" s="695">
        <v>2773.8469999999998</v>
      </c>
      <c r="BM41" s="695" t="s">
        <v>754</v>
      </c>
      <c r="BN41" s="695" t="s">
        <v>754</v>
      </c>
      <c r="BO41" s="695" t="s">
        <v>754</v>
      </c>
      <c r="BP41" s="695" t="s">
        <v>754</v>
      </c>
      <c r="BQ41" s="695">
        <v>2773.8469999999998</v>
      </c>
      <c r="BR41" s="695" t="s">
        <v>754</v>
      </c>
      <c r="BS41" s="695" t="s">
        <v>754</v>
      </c>
      <c r="BT41" s="695" t="s">
        <v>754</v>
      </c>
      <c r="BU41" s="16"/>
    </row>
    <row r="42" spans="2:73" s="17" customFormat="1" ht="15.75">
      <c r="B42" s="690" t="s">
        <v>208</v>
      </c>
      <c r="C42" s="690" t="s">
        <v>751</v>
      </c>
      <c r="D42" s="690" t="s">
        <v>752</v>
      </c>
      <c r="E42" s="690" t="s">
        <v>739</v>
      </c>
      <c r="F42" s="690" t="s">
        <v>751</v>
      </c>
      <c r="G42" s="690" t="s">
        <v>741</v>
      </c>
      <c r="H42" s="690">
        <v>2013</v>
      </c>
      <c r="I42" s="642" t="s">
        <v>572</v>
      </c>
      <c r="J42" s="642" t="s">
        <v>588</v>
      </c>
      <c r="K42" s="631"/>
      <c r="L42" s="694"/>
      <c r="M42" s="695"/>
      <c r="N42" s="695">
        <v>26.684981685</v>
      </c>
      <c r="O42" s="695">
        <v>26.684981685</v>
      </c>
      <c r="P42" s="695">
        <v>26.684981685</v>
      </c>
      <c r="Q42" s="695">
        <v>26.684981685</v>
      </c>
      <c r="R42" s="695">
        <v>26.684981685</v>
      </c>
      <c r="S42" s="695">
        <v>26.684981685</v>
      </c>
      <c r="T42" s="695">
        <v>26.684981685</v>
      </c>
      <c r="U42" s="695">
        <v>26.684981685</v>
      </c>
      <c r="V42" s="695">
        <v>26.684981685</v>
      </c>
      <c r="W42" s="695">
        <v>26.684981685</v>
      </c>
      <c r="X42" s="695">
        <v>26.684981685</v>
      </c>
      <c r="Y42" s="695">
        <v>26.684981685</v>
      </c>
      <c r="Z42" s="695">
        <v>26.684981685</v>
      </c>
      <c r="AA42" s="695">
        <v>26.684981685</v>
      </c>
      <c r="AB42" s="695">
        <v>26.684981685</v>
      </c>
      <c r="AC42" s="695">
        <v>26.684981685</v>
      </c>
      <c r="AD42" s="695">
        <v>26.684981685</v>
      </c>
      <c r="AE42" s="695">
        <v>26.684981685</v>
      </c>
      <c r="AF42" s="695">
        <v>26.684981685</v>
      </c>
      <c r="AG42" s="695">
        <v>26.684981685</v>
      </c>
      <c r="AH42" s="695">
        <v>26.684981685</v>
      </c>
      <c r="AI42" s="695">
        <v>26.684981685</v>
      </c>
      <c r="AJ42" s="695">
        <v>26.684981685</v>
      </c>
      <c r="AK42" s="695">
        <v>26.684981685</v>
      </c>
      <c r="AL42" s="695">
        <v>26.684981685</v>
      </c>
      <c r="AM42" s="695">
        <v>26.684981685</v>
      </c>
      <c r="AN42" s="695">
        <v>26.684981685</v>
      </c>
      <c r="AO42" s="695">
        <v>26.684981685</v>
      </c>
      <c r="AP42" s="631"/>
      <c r="AQ42" s="695">
        <v>26.684981685</v>
      </c>
      <c r="AR42" s="695">
        <v>26.684981685</v>
      </c>
      <c r="AS42" s="695">
        <v>26.684981685</v>
      </c>
      <c r="AT42" s="695">
        <v>26.684981685</v>
      </c>
      <c r="AU42" s="695">
        <v>26.684981685</v>
      </c>
      <c r="AV42" s="695">
        <v>26.684981685</v>
      </c>
      <c r="AW42" s="695">
        <v>26.684981685</v>
      </c>
      <c r="AX42" s="695">
        <v>26.684981685</v>
      </c>
      <c r="AY42" s="695">
        <v>26.684981685</v>
      </c>
      <c r="AZ42" s="695">
        <v>26.684981685</v>
      </c>
      <c r="BA42" s="695">
        <v>26.684981685</v>
      </c>
      <c r="BB42" s="695">
        <v>26.684981685</v>
      </c>
      <c r="BC42" s="695">
        <v>26.684981685</v>
      </c>
      <c r="BD42" s="695">
        <v>26.684981685</v>
      </c>
      <c r="BE42" s="695">
        <v>26.684981685</v>
      </c>
      <c r="BF42" s="695">
        <v>26.684981685</v>
      </c>
      <c r="BG42" s="695">
        <v>26.684981685</v>
      </c>
      <c r="BH42" s="695">
        <v>26.684981685</v>
      </c>
      <c r="BI42" s="695">
        <v>26.684981685</v>
      </c>
      <c r="BJ42" s="695">
        <v>26.684981685</v>
      </c>
      <c r="BK42" s="695">
        <v>26.684981685</v>
      </c>
      <c r="BL42" s="695">
        <v>26.684981685</v>
      </c>
      <c r="BM42" s="695">
        <v>26.684981685</v>
      </c>
      <c r="BN42" s="695">
        <v>26.684981685</v>
      </c>
      <c r="BO42" s="695">
        <v>26.684981685</v>
      </c>
      <c r="BP42" s="695">
        <v>26.684981685</v>
      </c>
      <c r="BQ42" s="695">
        <v>26.684981685</v>
      </c>
      <c r="BR42" s="695">
        <v>26.684981685</v>
      </c>
      <c r="BS42" s="695">
        <v>26.684981685</v>
      </c>
      <c r="BT42" s="695">
        <v>26.684981685</v>
      </c>
      <c r="BU42" s="16"/>
    </row>
    <row r="43" spans="2:73" s="17" customFormat="1" ht="15.75">
      <c r="B43" s="690" t="s">
        <v>753</v>
      </c>
      <c r="C43" s="690" t="s">
        <v>737</v>
      </c>
      <c r="D43" s="690" t="s">
        <v>742</v>
      </c>
      <c r="E43" s="690" t="s">
        <v>739</v>
      </c>
      <c r="F43" s="690" t="s">
        <v>740</v>
      </c>
      <c r="G43" s="690" t="s">
        <v>743</v>
      </c>
      <c r="H43" s="690">
        <v>2013</v>
      </c>
      <c r="I43" s="642" t="s">
        <v>572</v>
      </c>
      <c r="J43" s="642" t="s">
        <v>588</v>
      </c>
      <c r="K43" s="631"/>
      <c r="L43" s="694"/>
      <c r="M43" s="695"/>
      <c r="N43" s="695">
        <v>87.781019999999998</v>
      </c>
      <c r="O43" s="695" t="s">
        <v>754</v>
      </c>
      <c r="P43" s="695" t="s">
        <v>754</v>
      </c>
      <c r="Q43" s="695" t="s">
        <v>754</v>
      </c>
      <c r="R43" s="695" t="s">
        <v>754</v>
      </c>
      <c r="S43" s="695">
        <v>87.781019999999998</v>
      </c>
      <c r="T43" s="695" t="s">
        <v>754</v>
      </c>
      <c r="U43" s="695" t="s">
        <v>754</v>
      </c>
      <c r="V43" s="695" t="s">
        <v>754</v>
      </c>
      <c r="W43" s="695" t="s">
        <v>754</v>
      </c>
      <c r="X43" s="695">
        <v>87.781019999999998</v>
      </c>
      <c r="Y43" s="695" t="s">
        <v>754</v>
      </c>
      <c r="Z43" s="695" t="s">
        <v>754</v>
      </c>
      <c r="AA43" s="695" t="s">
        <v>754</v>
      </c>
      <c r="AB43" s="695" t="s">
        <v>754</v>
      </c>
      <c r="AC43" s="695">
        <v>87.781019999999998</v>
      </c>
      <c r="AD43" s="695" t="s">
        <v>754</v>
      </c>
      <c r="AE43" s="695" t="s">
        <v>754</v>
      </c>
      <c r="AF43" s="695" t="s">
        <v>754</v>
      </c>
      <c r="AG43" s="695" t="s">
        <v>754</v>
      </c>
      <c r="AH43" s="695">
        <v>87.781019999999998</v>
      </c>
      <c r="AI43" s="695" t="s">
        <v>754</v>
      </c>
      <c r="AJ43" s="695" t="s">
        <v>754</v>
      </c>
      <c r="AK43" s="695" t="s">
        <v>754</v>
      </c>
      <c r="AL43" s="695" t="s">
        <v>754</v>
      </c>
      <c r="AM43" s="695">
        <v>87.781019999999998</v>
      </c>
      <c r="AN43" s="695" t="s">
        <v>754</v>
      </c>
      <c r="AO43" s="695" t="s">
        <v>754</v>
      </c>
      <c r="AP43" s="631"/>
      <c r="AQ43" s="695" t="s">
        <v>754</v>
      </c>
      <c r="AR43" s="695" t="s">
        <v>754</v>
      </c>
      <c r="AS43" s="695">
        <v>87.781019999999998</v>
      </c>
      <c r="AT43" s="695" t="s">
        <v>754</v>
      </c>
      <c r="AU43" s="695" t="s">
        <v>754</v>
      </c>
      <c r="AV43" s="695" t="s">
        <v>754</v>
      </c>
      <c r="AW43" s="695" t="s">
        <v>754</v>
      </c>
      <c r="AX43" s="695">
        <v>87.781019999999998</v>
      </c>
      <c r="AY43" s="695" t="s">
        <v>754</v>
      </c>
      <c r="AZ43" s="695" t="s">
        <v>754</v>
      </c>
      <c r="BA43" s="695" t="s">
        <v>754</v>
      </c>
      <c r="BB43" s="695">
        <v>87.781019999999998</v>
      </c>
      <c r="BC43" s="695" t="s">
        <v>754</v>
      </c>
      <c r="BD43" s="695" t="s">
        <v>754</v>
      </c>
      <c r="BE43" s="695" t="s">
        <v>754</v>
      </c>
      <c r="BF43" s="695" t="s">
        <v>754</v>
      </c>
      <c r="BG43" s="695">
        <v>87.781019999999998</v>
      </c>
      <c r="BH43" s="695" t="s">
        <v>754</v>
      </c>
      <c r="BI43" s="695" t="s">
        <v>754</v>
      </c>
      <c r="BJ43" s="695" t="s">
        <v>754</v>
      </c>
      <c r="BK43" s="695" t="s">
        <v>754</v>
      </c>
      <c r="BL43" s="695">
        <v>87.781019999999998</v>
      </c>
      <c r="BM43" s="695" t="s">
        <v>754</v>
      </c>
      <c r="BN43" s="695" t="s">
        <v>754</v>
      </c>
      <c r="BO43" s="695" t="s">
        <v>754</v>
      </c>
      <c r="BP43" s="695" t="s">
        <v>754</v>
      </c>
      <c r="BQ43" s="695">
        <v>87.781019999999998</v>
      </c>
      <c r="BR43" s="695" t="s">
        <v>754</v>
      </c>
      <c r="BS43" s="695" t="s">
        <v>754</v>
      </c>
      <c r="BT43" s="695" t="s">
        <v>754</v>
      </c>
      <c r="BU43" s="16"/>
    </row>
    <row r="44" spans="2:73" s="17" customFormat="1" ht="15.75">
      <c r="B44" s="690" t="s">
        <v>753</v>
      </c>
      <c r="C44" s="690" t="s">
        <v>751</v>
      </c>
      <c r="D44" s="690" t="s">
        <v>742</v>
      </c>
      <c r="E44" s="690" t="s">
        <v>739</v>
      </c>
      <c r="F44" s="690" t="s">
        <v>751</v>
      </c>
      <c r="G44" s="690" t="s">
        <v>743</v>
      </c>
      <c r="H44" s="690">
        <v>2013</v>
      </c>
      <c r="I44" s="642" t="s">
        <v>572</v>
      </c>
      <c r="J44" s="642" t="s">
        <v>588</v>
      </c>
      <c r="K44" s="631"/>
      <c r="L44" s="694"/>
      <c r="M44" s="695"/>
      <c r="N44" s="695">
        <v>85.5595</v>
      </c>
      <c r="O44" s="695" t="s">
        <v>754</v>
      </c>
      <c r="P44" s="695" t="s">
        <v>754</v>
      </c>
      <c r="Q44" s="695" t="s">
        <v>754</v>
      </c>
      <c r="R44" s="695" t="s">
        <v>754</v>
      </c>
      <c r="S44" s="695">
        <v>85.5595</v>
      </c>
      <c r="T44" s="695" t="s">
        <v>754</v>
      </c>
      <c r="U44" s="695" t="s">
        <v>754</v>
      </c>
      <c r="V44" s="695" t="s">
        <v>754</v>
      </c>
      <c r="W44" s="695" t="s">
        <v>754</v>
      </c>
      <c r="X44" s="695">
        <v>85.5595</v>
      </c>
      <c r="Y44" s="695" t="s">
        <v>754</v>
      </c>
      <c r="Z44" s="695" t="s">
        <v>754</v>
      </c>
      <c r="AA44" s="695" t="s">
        <v>754</v>
      </c>
      <c r="AB44" s="695" t="s">
        <v>754</v>
      </c>
      <c r="AC44" s="695">
        <v>85.5595</v>
      </c>
      <c r="AD44" s="695" t="s">
        <v>754</v>
      </c>
      <c r="AE44" s="695" t="s">
        <v>754</v>
      </c>
      <c r="AF44" s="695" t="s">
        <v>754</v>
      </c>
      <c r="AG44" s="695" t="s">
        <v>754</v>
      </c>
      <c r="AH44" s="695">
        <v>85.5595</v>
      </c>
      <c r="AI44" s="695" t="s">
        <v>754</v>
      </c>
      <c r="AJ44" s="695" t="s">
        <v>754</v>
      </c>
      <c r="AK44" s="695" t="s">
        <v>754</v>
      </c>
      <c r="AL44" s="695" t="s">
        <v>754</v>
      </c>
      <c r="AM44" s="695">
        <v>85.5595</v>
      </c>
      <c r="AN44" s="695" t="s">
        <v>754</v>
      </c>
      <c r="AO44" s="695" t="s">
        <v>754</v>
      </c>
      <c r="AP44" s="631"/>
      <c r="AQ44" s="695" t="s">
        <v>754</v>
      </c>
      <c r="AR44" s="695" t="s">
        <v>754</v>
      </c>
      <c r="AS44" s="695">
        <v>85.5595</v>
      </c>
      <c r="AT44" s="695" t="s">
        <v>754</v>
      </c>
      <c r="AU44" s="695" t="s">
        <v>754</v>
      </c>
      <c r="AV44" s="695" t="s">
        <v>754</v>
      </c>
      <c r="AW44" s="695" t="s">
        <v>754</v>
      </c>
      <c r="AX44" s="695">
        <v>85.5595</v>
      </c>
      <c r="AY44" s="695" t="s">
        <v>754</v>
      </c>
      <c r="AZ44" s="695" t="s">
        <v>754</v>
      </c>
      <c r="BA44" s="695" t="s">
        <v>754</v>
      </c>
      <c r="BB44" s="695">
        <v>85.5595</v>
      </c>
      <c r="BC44" s="695" t="s">
        <v>754</v>
      </c>
      <c r="BD44" s="695" t="s">
        <v>754</v>
      </c>
      <c r="BE44" s="695" t="s">
        <v>754</v>
      </c>
      <c r="BF44" s="695" t="s">
        <v>754</v>
      </c>
      <c r="BG44" s="695">
        <v>85.5595</v>
      </c>
      <c r="BH44" s="695" t="s">
        <v>754</v>
      </c>
      <c r="BI44" s="695" t="s">
        <v>754</v>
      </c>
      <c r="BJ44" s="695" t="s">
        <v>754</v>
      </c>
      <c r="BK44" s="695" t="s">
        <v>754</v>
      </c>
      <c r="BL44" s="695">
        <v>85.5595</v>
      </c>
      <c r="BM44" s="695" t="s">
        <v>754</v>
      </c>
      <c r="BN44" s="695" t="s">
        <v>754</v>
      </c>
      <c r="BO44" s="695" t="s">
        <v>754</v>
      </c>
      <c r="BP44" s="695" t="s">
        <v>754</v>
      </c>
      <c r="BQ44" s="695">
        <v>85.5595</v>
      </c>
      <c r="BR44" s="695" t="s">
        <v>754</v>
      </c>
      <c r="BS44" s="695" t="s">
        <v>754</v>
      </c>
      <c r="BT44" s="695" t="s">
        <v>754</v>
      </c>
      <c r="BU44" s="16"/>
    </row>
    <row r="45" spans="2:73" s="17" customFormat="1" ht="15.75">
      <c r="B45" s="690" t="s">
        <v>208</v>
      </c>
      <c r="C45" s="690" t="s">
        <v>747</v>
      </c>
      <c r="D45" s="690" t="s">
        <v>1</v>
      </c>
      <c r="E45" s="690" t="s">
        <v>739</v>
      </c>
      <c r="F45" s="690" t="s">
        <v>29</v>
      </c>
      <c r="G45" s="690" t="s">
        <v>741</v>
      </c>
      <c r="H45" s="690">
        <v>2013</v>
      </c>
      <c r="I45" s="642" t="s">
        <v>572</v>
      </c>
      <c r="J45" s="642" t="s">
        <v>588</v>
      </c>
      <c r="K45" s="631"/>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1"/>
      <c r="AQ45" s="695">
        <v>1.20215578562856E-2</v>
      </c>
      <c r="AR45" s="695">
        <v>1.20215578562856E-2</v>
      </c>
      <c r="AS45" s="695">
        <v>1.20215578562856E-2</v>
      </c>
      <c r="AT45" s="695">
        <v>1.20215578562856E-2</v>
      </c>
      <c r="AU45" s="695">
        <v>1.20215578562856E-2</v>
      </c>
      <c r="AV45" s="695">
        <v>1.20215578562856E-2</v>
      </c>
      <c r="AW45" s="695">
        <v>1.20215578562856E-2</v>
      </c>
      <c r="AX45" s="695">
        <v>1.20215578562856E-2</v>
      </c>
      <c r="AY45" s="695">
        <v>1.20215578562856E-2</v>
      </c>
      <c r="AZ45" s="695">
        <v>1.20215578562856E-2</v>
      </c>
      <c r="BA45" s="695">
        <v>1.20215578562856E-2</v>
      </c>
      <c r="BB45" s="695">
        <v>1.20215578562856E-2</v>
      </c>
      <c r="BC45" s="695">
        <v>1.20215578562856E-2</v>
      </c>
      <c r="BD45" s="695">
        <v>1.20215578562856E-2</v>
      </c>
      <c r="BE45" s="695">
        <v>1.20215578562856E-2</v>
      </c>
      <c r="BF45" s="695">
        <v>1.20215578562856E-2</v>
      </c>
      <c r="BG45" s="695">
        <v>1.20215578562856E-2</v>
      </c>
      <c r="BH45" s="695">
        <v>1.20215578562856E-2</v>
      </c>
      <c r="BI45" s="695">
        <v>1.20215578562856E-2</v>
      </c>
      <c r="BJ45" s="695">
        <v>1.20215578562856E-2</v>
      </c>
      <c r="BK45" s="695">
        <v>1.20215578562856E-2</v>
      </c>
      <c r="BL45" s="695">
        <v>1.20215578562856E-2</v>
      </c>
      <c r="BM45" s="695">
        <v>1.20215578562856E-2</v>
      </c>
      <c r="BN45" s="695">
        <v>1.20215578562856E-2</v>
      </c>
      <c r="BO45" s="695">
        <v>1.20215578562856E-2</v>
      </c>
      <c r="BP45" s="695">
        <v>1.20215578562856E-2</v>
      </c>
      <c r="BQ45" s="695">
        <v>1.20215578562856E-2</v>
      </c>
      <c r="BR45" s="695">
        <v>1.20215578562856E-2</v>
      </c>
      <c r="BS45" s="695">
        <v>1.20215578562856E-2</v>
      </c>
      <c r="BT45" s="695">
        <v>1.20215578562856E-2</v>
      </c>
      <c r="BU45" s="16"/>
    </row>
    <row r="46" spans="2:73" s="17" customFormat="1" ht="15.75">
      <c r="B46" s="690" t="s">
        <v>208</v>
      </c>
      <c r="C46" s="690" t="s">
        <v>737</v>
      </c>
      <c r="D46" s="690" t="s">
        <v>21</v>
      </c>
      <c r="E46" s="690" t="s">
        <v>739</v>
      </c>
      <c r="F46" s="690" t="s">
        <v>755</v>
      </c>
      <c r="G46" s="690" t="s">
        <v>741</v>
      </c>
      <c r="H46" s="690">
        <v>2013</v>
      </c>
      <c r="I46" s="642" t="s">
        <v>573</v>
      </c>
      <c r="J46" s="642" t="s">
        <v>581</v>
      </c>
      <c r="K46" s="631"/>
      <c r="L46" s="695">
        <v>0</v>
      </c>
      <c r="M46" s="695">
        <v>0</v>
      </c>
      <c r="N46" s="695">
        <v>3.2490042629999998</v>
      </c>
      <c r="O46" s="695">
        <v>3.2490042629999998</v>
      </c>
      <c r="P46" s="695">
        <v>3.2490042629999998</v>
      </c>
      <c r="Q46" s="695">
        <v>1.3192833209999999</v>
      </c>
      <c r="R46" s="695">
        <v>0.350578785</v>
      </c>
      <c r="S46" s="695">
        <v>0.350578785</v>
      </c>
      <c r="T46" s="695">
        <v>0.350578785</v>
      </c>
      <c r="U46" s="695">
        <v>0.350578785</v>
      </c>
      <c r="V46" s="695">
        <v>0.350578785</v>
      </c>
      <c r="W46" s="695">
        <v>0.350578785</v>
      </c>
      <c r="X46" s="695">
        <v>0.350578785</v>
      </c>
      <c r="Y46" s="695">
        <v>0.350578785</v>
      </c>
      <c r="Z46" s="695">
        <v>0</v>
      </c>
      <c r="AA46" s="695">
        <v>0</v>
      </c>
      <c r="AB46" s="695">
        <v>0</v>
      </c>
      <c r="AC46" s="695">
        <v>0</v>
      </c>
      <c r="AD46" s="695">
        <v>0</v>
      </c>
      <c r="AE46" s="695">
        <v>0</v>
      </c>
      <c r="AF46" s="695">
        <v>0</v>
      </c>
      <c r="AG46" s="695">
        <v>0</v>
      </c>
      <c r="AH46" s="695">
        <v>0</v>
      </c>
      <c r="AI46" s="695">
        <v>0</v>
      </c>
      <c r="AJ46" s="695">
        <v>0</v>
      </c>
      <c r="AK46" s="695">
        <v>0</v>
      </c>
      <c r="AL46" s="695">
        <v>0</v>
      </c>
      <c r="AM46" s="695">
        <v>0</v>
      </c>
      <c r="AN46" s="695">
        <v>0</v>
      </c>
      <c r="AO46" s="695">
        <v>0</v>
      </c>
      <c r="AP46" s="631"/>
      <c r="AQ46" s="695">
        <v>0</v>
      </c>
      <c r="AR46" s="695">
        <v>0</v>
      </c>
      <c r="AS46" s="695">
        <v>14282.023370000001</v>
      </c>
      <c r="AT46" s="695">
        <v>14282.023370000001</v>
      </c>
      <c r="AU46" s="695">
        <v>14282.023370000001</v>
      </c>
      <c r="AV46" s="695">
        <v>4804.8812770000004</v>
      </c>
      <c r="AW46" s="695">
        <v>1233.60194</v>
      </c>
      <c r="AX46" s="695">
        <v>1233.60194</v>
      </c>
      <c r="AY46" s="695">
        <v>1233.60194</v>
      </c>
      <c r="AZ46" s="695">
        <v>1233.60194</v>
      </c>
      <c r="BA46" s="695">
        <v>1233.60194</v>
      </c>
      <c r="BB46" s="695">
        <v>1233.60194</v>
      </c>
      <c r="BC46" s="695">
        <v>1233.60194</v>
      </c>
      <c r="BD46" s="695">
        <v>1233.60194</v>
      </c>
      <c r="BE46" s="695">
        <v>0</v>
      </c>
      <c r="BF46" s="695">
        <v>0</v>
      </c>
      <c r="BG46" s="695">
        <v>0</v>
      </c>
      <c r="BH46" s="695">
        <v>0</v>
      </c>
      <c r="BI46" s="695">
        <v>0</v>
      </c>
      <c r="BJ46" s="695">
        <v>0</v>
      </c>
      <c r="BK46" s="695">
        <v>0</v>
      </c>
      <c r="BL46" s="695">
        <v>0</v>
      </c>
      <c r="BM46" s="695">
        <v>0</v>
      </c>
      <c r="BN46" s="695">
        <v>0</v>
      </c>
      <c r="BO46" s="695">
        <v>0</v>
      </c>
      <c r="BP46" s="695">
        <v>0</v>
      </c>
      <c r="BQ46" s="695">
        <v>0</v>
      </c>
      <c r="BR46" s="695">
        <v>0</v>
      </c>
      <c r="BS46" s="695">
        <v>0</v>
      </c>
      <c r="BT46" s="695">
        <v>0</v>
      </c>
      <c r="BU46" s="16"/>
    </row>
    <row r="47" spans="2:73" s="17" customFormat="1" ht="15.75">
      <c r="B47" s="690" t="s">
        <v>208</v>
      </c>
      <c r="C47" s="690" t="s">
        <v>737</v>
      </c>
      <c r="D47" s="690" t="s">
        <v>20</v>
      </c>
      <c r="E47" s="690" t="s">
        <v>739</v>
      </c>
      <c r="F47" s="690" t="s">
        <v>755</v>
      </c>
      <c r="G47" s="690" t="s">
        <v>741</v>
      </c>
      <c r="H47" s="690">
        <v>2013</v>
      </c>
      <c r="I47" s="642" t="s">
        <v>573</v>
      </c>
      <c r="J47" s="642" t="s">
        <v>581</v>
      </c>
      <c r="K47" s="631"/>
      <c r="L47" s="695">
        <v>0</v>
      </c>
      <c r="M47" s="695">
        <v>0</v>
      </c>
      <c r="N47" s="695">
        <v>0.187040966</v>
      </c>
      <c r="O47" s="695">
        <v>0.187040966</v>
      </c>
      <c r="P47" s="695">
        <v>0.187040966</v>
      </c>
      <c r="Q47" s="695">
        <v>0.187040966</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5">
        <v>0</v>
      </c>
      <c r="AP47" s="631"/>
      <c r="AQ47" s="695">
        <v>0</v>
      </c>
      <c r="AR47" s="695">
        <v>0</v>
      </c>
      <c r="AS47" s="695">
        <v>1028.3230370000001</v>
      </c>
      <c r="AT47" s="695">
        <v>1028.3230370000001</v>
      </c>
      <c r="AU47" s="695">
        <v>1028.3230370000001</v>
      </c>
      <c r="AV47" s="695">
        <v>1028.3230370000001</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5">
        <v>0</v>
      </c>
      <c r="BU47" s="16"/>
    </row>
    <row r="48" spans="2:73" s="17" customFormat="1" ht="15.75">
      <c r="B48" s="690" t="s">
        <v>208</v>
      </c>
      <c r="C48" s="690" t="s">
        <v>737</v>
      </c>
      <c r="D48" s="690" t="s">
        <v>20</v>
      </c>
      <c r="E48" s="690" t="s">
        <v>739</v>
      </c>
      <c r="F48" s="690" t="s">
        <v>755</v>
      </c>
      <c r="G48" s="690" t="s">
        <v>741</v>
      </c>
      <c r="H48" s="690">
        <v>2013</v>
      </c>
      <c r="I48" s="642" t="s">
        <v>573</v>
      </c>
      <c r="J48" s="642" t="s">
        <v>581</v>
      </c>
      <c r="K48" s="631"/>
      <c r="L48" s="695">
        <v>0</v>
      </c>
      <c r="M48" s="695">
        <v>0</v>
      </c>
      <c r="N48" s="695">
        <v>61.729651570000001</v>
      </c>
      <c r="O48" s="695">
        <v>61.729651570000001</v>
      </c>
      <c r="P48" s="695">
        <v>61.729651570000001</v>
      </c>
      <c r="Q48" s="695">
        <v>61.729651570000001</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5">
        <v>0</v>
      </c>
      <c r="AP48" s="631"/>
      <c r="AQ48" s="695">
        <v>0</v>
      </c>
      <c r="AR48" s="695">
        <v>0</v>
      </c>
      <c r="AS48" s="695">
        <v>339380.32020000002</v>
      </c>
      <c r="AT48" s="695">
        <v>339380.32020000002</v>
      </c>
      <c r="AU48" s="695">
        <v>339380.32020000002</v>
      </c>
      <c r="AV48" s="695">
        <v>339380.32020000002</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5">
        <v>0</v>
      </c>
      <c r="BU48" s="16"/>
    </row>
    <row r="49" spans="2:73" s="17" customFormat="1" ht="15.75">
      <c r="B49" s="690" t="s">
        <v>208</v>
      </c>
      <c r="C49" s="690" t="s">
        <v>737</v>
      </c>
      <c r="D49" s="690" t="s">
        <v>17</v>
      </c>
      <c r="E49" s="690" t="s">
        <v>739</v>
      </c>
      <c r="F49" s="690" t="s">
        <v>755</v>
      </c>
      <c r="G49" s="690" t="s">
        <v>741</v>
      </c>
      <c r="H49" s="690">
        <v>2013</v>
      </c>
      <c r="I49" s="642" t="s">
        <v>573</v>
      </c>
      <c r="J49" s="642" t="s">
        <v>581</v>
      </c>
      <c r="K49" s="631"/>
      <c r="L49" s="695">
        <v>0</v>
      </c>
      <c r="M49" s="695">
        <v>0</v>
      </c>
      <c r="N49" s="695">
        <v>69.312791660000002</v>
      </c>
      <c r="O49" s="695">
        <v>69.312791660000002</v>
      </c>
      <c r="P49" s="695">
        <v>69.312791660000002</v>
      </c>
      <c r="Q49" s="695">
        <v>69.312791660000002</v>
      </c>
      <c r="R49" s="695">
        <v>69.312791660000002</v>
      </c>
      <c r="S49" s="695">
        <v>69.312791660000002</v>
      </c>
      <c r="T49" s="695">
        <v>69.312791660000002</v>
      </c>
      <c r="U49" s="695">
        <v>69.312791660000002</v>
      </c>
      <c r="V49" s="695">
        <v>69.312791660000002</v>
      </c>
      <c r="W49" s="695">
        <v>69.312791660000002</v>
      </c>
      <c r="X49" s="695">
        <v>8.9020412600000007</v>
      </c>
      <c r="Y49" s="695">
        <v>8.9020412600000007</v>
      </c>
      <c r="Z49" s="695">
        <v>8.9020412600000007</v>
      </c>
      <c r="AA49" s="695">
        <v>8.9020412600000007</v>
      </c>
      <c r="AB49" s="695">
        <v>8.9020412600000007</v>
      </c>
      <c r="AC49" s="695">
        <v>0</v>
      </c>
      <c r="AD49" s="695">
        <v>0</v>
      </c>
      <c r="AE49" s="695">
        <v>0</v>
      </c>
      <c r="AF49" s="695">
        <v>0</v>
      </c>
      <c r="AG49" s="695">
        <v>0</v>
      </c>
      <c r="AH49" s="695">
        <v>0</v>
      </c>
      <c r="AI49" s="695">
        <v>0</v>
      </c>
      <c r="AJ49" s="695">
        <v>0</v>
      </c>
      <c r="AK49" s="695">
        <v>0</v>
      </c>
      <c r="AL49" s="695">
        <v>0</v>
      </c>
      <c r="AM49" s="695">
        <v>0</v>
      </c>
      <c r="AN49" s="695">
        <v>0</v>
      </c>
      <c r="AO49" s="695">
        <v>0</v>
      </c>
      <c r="AP49" s="631"/>
      <c r="AQ49" s="695">
        <v>0</v>
      </c>
      <c r="AR49" s="695">
        <v>0</v>
      </c>
      <c r="AS49" s="695">
        <v>390891.44709999999</v>
      </c>
      <c r="AT49" s="695">
        <v>390891.44709999999</v>
      </c>
      <c r="AU49" s="695">
        <v>390891.44709999999</v>
      </c>
      <c r="AV49" s="695">
        <v>390891.44709999999</v>
      </c>
      <c r="AW49" s="695">
        <v>390891.44709999999</v>
      </c>
      <c r="AX49" s="695">
        <v>390891.44709999999</v>
      </c>
      <c r="AY49" s="695">
        <v>390891.44709999999</v>
      </c>
      <c r="AZ49" s="695">
        <v>390891.44709999999</v>
      </c>
      <c r="BA49" s="695">
        <v>390891.44709999999</v>
      </c>
      <c r="BB49" s="695">
        <v>390891.44709999999</v>
      </c>
      <c r="BC49" s="695">
        <v>14932.595219999999</v>
      </c>
      <c r="BD49" s="695">
        <v>14932.595219999999</v>
      </c>
      <c r="BE49" s="695">
        <v>14932.595219999999</v>
      </c>
      <c r="BF49" s="695">
        <v>14932.595219999999</v>
      </c>
      <c r="BG49" s="695">
        <v>14932.595219999999</v>
      </c>
      <c r="BH49" s="695">
        <v>0</v>
      </c>
      <c r="BI49" s="695">
        <v>0</v>
      </c>
      <c r="BJ49" s="695">
        <v>0</v>
      </c>
      <c r="BK49" s="695">
        <v>0</v>
      </c>
      <c r="BL49" s="695">
        <v>0</v>
      </c>
      <c r="BM49" s="695">
        <v>0</v>
      </c>
      <c r="BN49" s="695">
        <v>0</v>
      </c>
      <c r="BO49" s="695">
        <v>0</v>
      </c>
      <c r="BP49" s="695">
        <v>0</v>
      </c>
      <c r="BQ49" s="695">
        <v>0</v>
      </c>
      <c r="BR49" s="695">
        <v>0</v>
      </c>
      <c r="BS49" s="695">
        <v>0</v>
      </c>
      <c r="BT49" s="695">
        <v>0</v>
      </c>
      <c r="BU49" s="16"/>
    </row>
    <row r="50" spans="2:73" s="17" customFormat="1" ht="15.75">
      <c r="B50" s="690" t="s">
        <v>208</v>
      </c>
      <c r="C50" s="690" t="s">
        <v>737</v>
      </c>
      <c r="D50" s="690" t="s">
        <v>22</v>
      </c>
      <c r="E50" s="690" t="s">
        <v>739</v>
      </c>
      <c r="F50" s="690" t="s">
        <v>755</v>
      </c>
      <c r="G50" s="690" t="s">
        <v>741</v>
      </c>
      <c r="H50" s="690">
        <v>2013</v>
      </c>
      <c r="I50" s="642" t="s">
        <v>573</v>
      </c>
      <c r="J50" s="642" t="s">
        <v>581</v>
      </c>
      <c r="K50" s="631"/>
      <c r="L50" s="695">
        <v>0</v>
      </c>
      <c r="M50" s="695">
        <v>0</v>
      </c>
      <c r="N50" s="695">
        <v>158.80442300000001</v>
      </c>
      <c r="O50" s="695">
        <v>157.18614049999999</v>
      </c>
      <c r="P50" s="695">
        <v>157.09049200000001</v>
      </c>
      <c r="Q50" s="695">
        <v>157.09049200000001</v>
      </c>
      <c r="R50" s="695">
        <v>156.8645415</v>
      </c>
      <c r="S50" s="695">
        <v>154.59364099999999</v>
      </c>
      <c r="T50" s="695">
        <v>154.59364099999999</v>
      </c>
      <c r="U50" s="695">
        <v>154.59364099999999</v>
      </c>
      <c r="V50" s="695">
        <v>147.94953559999999</v>
      </c>
      <c r="W50" s="695">
        <v>131.39522550000001</v>
      </c>
      <c r="X50" s="695">
        <v>110.53472429999999</v>
      </c>
      <c r="Y50" s="695">
        <v>110.53472429999999</v>
      </c>
      <c r="Z50" s="695">
        <v>70.676221310000003</v>
      </c>
      <c r="AA50" s="695">
        <v>64.686274949999998</v>
      </c>
      <c r="AB50" s="695">
        <v>64.686274949999998</v>
      </c>
      <c r="AC50" s="695">
        <v>55.225631659999998</v>
      </c>
      <c r="AD50" s="695">
        <v>11.87062261</v>
      </c>
      <c r="AE50" s="695">
        <v>10.790591859999999</v>
      </c>
      <c r="AF50" s="695">
        <v>10.790591859999999</v>
      </c>
      <c r="AG50" s="695">
        <v>10.790591859999999</v>
      </c>
      <c r="AH50" s="695">
        <v>0</v>
      </c>
      <c r="AI50" s="695">
        <v>0</v>
      </c>
      <c r="AJ50" s="695">
        <v>0</v>
      </c>
      <c r="AK50" s="695">
        <v>0</v>
      </c>
      <c r="AL50" s="695">
        <v>0</v>
      </c>
      <c r="AM50" s="695">
        <v>0</v>
      </c>
      <c r="AN50" s="695">
        <v>0</v>
      </c>
      <c r="AO50" s="695">
        <v>0</v>
      </c>
      <c r="AP50" s="631"/>
      <c r="AQ50" s="695">
        <v>0</v>
      </c>
      <c r="AR50" s="695">
        <v>0</v>
      </c>
      <c r="AS50" s="695">
        <v>1127716.5109999999</v>
      </c>
      <c r="AT50" s="695">
        <v>1121204.5060000001</v>
      </c>
      <c r="AU50" s="695">
        <v>1120871.3160000001</v>
      </c>
      <c r="AV50" s="695">
        <v>1120871.3160000001</v>
      </c>
      <c r="AW50" s="695">
        <v>1120084.22</v>
      </c>
      <c r="AX50" s="695">
        <v>1101223.6869999999</v>
      </c>
      <c r="AY50" s="695">
        <v>1101223.6869999999</v>
      </c>
      <c r="AZ50" s="695">
        <v>1099492.0549999999</v>
      </c>
      <c r="BA50" s="695">
        <v>1071121.861</v>
      </c>
      <c r="BB50" s="695">
        <v>933633.17870000005</v>
      </c>
      <c r="BC50" s="695">
        <v>734223.54989999998</v>
      </c>
      <c r="BD50" s="695">
        <v>719865.78619999997</v>
      </c>
      <c r="BE50" s="695">
        <v>421669.07049999997</v>
      </c>
      <c r="BF50" s="695">
        <v>398492.44799999997</v>
      </c>
      <c r="BG50" s="695">
        <v>398492.44799999997</v>
      </c>
      <c r="BH50" s="695">
        <v>328787.88089999999</v>
      </c>
      <c r="BI50" s="695">
        <v>38534.299830000004</v>
      </c>
      <c r="BJ50" s="695">
        <v>37588.902970000003</v>
      </c>
      <c r="BK50" s="695">
        <v>37588.902970000003</v>
      </c>
      <c r="BL50" s="695">
        <v>37588.902970000003</v>
      </c>
      <c r="BM50" s="695">
        <v>0</v>
      </c>
      <c r="BN50" s="695">
        <v>0</v>
      </c>
      <c r="BO50" s="695">
        <v>0</v>
      </c>
      <c r="BP50" s="695">
        <v>0</v>
      </c>
      <c r="BQ50" s="695">
        <v>0</v>
      </c>
      <c r="BR50" s="695">
        <v>0</v>
      </c>
      <c r="BS50" s="695">
        <v>0</v>
      </c>
      <c r="BT50" s="695">
        <v>0</v>
      </c>
      <c r="BU50" s="16"/>
    </row>
    <row r="51" spans="2:73" s="17" customFormat="1" ht="15.75">
      <c r="B51" s="690" t="s">
        <v>208</v>
      </c>
      <c r="C51" s="690" t="s">
        <v>747</v>
      </c>
      <c r="D51" s="690" t="s">
        <v>4</v>
      </c>
      <c r="E51" s="690" t="s">
        <v>739</v>
      </c>
      <c r="F51" s="690" t="s">
        <v>29</v>
      </c>
      <c r="G51" s="690" t="s">
        <v>741</v>
      </c>
      <c r="H51" s="690">
        <v>2013</v>
      </c>
      <c r="I51" s="642" t="s">
        <v>573</v>
      </c>
      <c r="J51" s="642" t="s">
        <v>581</v>
      </c>
      <c r="K51" s="631"/>
      <c r="L51" s="695">
        <v>0</v>
      </c>
      <c r="M51" s="695">
        <v>0</v>
      </c>
      <c r="N51" s="695">
        <v>2.3E-2</v>
      </c>
      <c r="O51" s="695">
        <v>2.3E-2</v>
      </c>
      <c r="P51" s="695">
        <v>2.1999999999999999E-2</v>
      </c>
      <c r="Q51" s="695">
        <v>1.9E-2</v>
      </c>
      <c r="R51" s="695">
        <v>1.9E-2</v>
      </c>
      <c r="S51" s="695">
        <v>1.9E-2</v>
      </c>
      <c r="T51" s="695">
        <v>1.9E-2</v>
      </c>
      <c r="U51" s="695">
        <v>1.9E-2</v>
      </c>
      <c r="V51" s="695">
        <v>1.7000000000000001E-2</v>
      </c>
      <c r="W51" s="695">
        <v>1.7000000000000001E-2</v>
      </c>
      <c r="X51" s="695">
        <v>1.2999999999999999E-2</v>
      </c>
      <c r="Y51" s="695">
        <v>1.2999999999999999E-2</v>
      </c>
      <c r="Z51" s="695">
        <v>1.2999999999999999E-2</v>
      </c>
      <c r="AA51" s="695">
        <v>1.2999999999999999E-2</v>
      </c>
      <c r="AB51" s="695">
        <v>1.2999999999999999E-2</v>
      </c>
      <c r="AC51" s="695">
        <v>1.2999999999999999E-2</v>
      </c>
      <c r="AD51" s="695">
        <v>7.0000000000000001E-3</v>
      </c>
      <c r="AE51" s="695">
        <v>7.0000000000000001E-3</v>
      </c>
      <c r="AF51" s="695">
        <v>7.0000000000000001E-3</v>
      </c>
      <c r="AG51" s="695">
        <v>7.0000000000000001E-3</v>
      </c>
      <c r="AH51" s="695">
        <v>0</v>
      </c>
      <c r="AI51" s="695">
        <v>0</v>
      </c>
      <c r="AJ51" s="695">
        <v>0</v>
      </c>
      <c r="AK51" s="695">
        <v>0</v>
      </c>
      <c r="AL51" s="695">
        <v>0</v>
      </c>
      <c r="AM51" s="695">
        <v>0</v>
      </c>
      <c r="AN51" s="695">
        <v>0</v>
      </c>
      <c r="AO51" s="695">
        <v>0</v>
      </c>
      <c r="AP51" s="631"/>
      <c r="AQ51" s="695">
        <v>0</v>
      </c>
      <c r="AR51" s="695">
        <v>0</v>
      </c>
      <c r="AS51" s="695">
        <v>324</v>
      </c>
      <c r="AT51" s="695">
        <v>324</v>
      </c>
      <c r="AU51" s="695">
        <v>308</v>
      </c>
      <c r="AV51" s="695">
        <v>267</v>
      </c>
      <c r="AW51" s="695">
        <v>267</v>
      </c>
      <c r="AX51" s="695">
        <v>267</v>
      </c>
      <c r="AY51" s="695">
        <v>267</v>
      </c>
      <c r="AZ51" s="695">
        <v>267</v>
      </c>
      <c r="BA51" s="695">
        <v>224</v>
      </c>
      <c r="BB51" s="695">
        <v>224</v>
      </c>
      <c r="BC51" s="695">
        <v>213</v>
      </c>
      <c r="BD51" s="695">
        <v>213</v>
      </c>
      <c r="BE51" s="695">
        <v>213</v>
      </c>
      <c r="BF51" s="695">
        <v>213</v>
      </c>
      <c r="BG51" s="695">
        <v>213</v>
      </c>
      <c r="BH51" s="695">
        <v>213</v>
      </c>
      <c r="BI51" s="695">
        <v>112</v>
      </c>
      <c r="BJ51" s="695">
        <v>112</v>
      </c>
      <c r="BK51" s="695">
        <v>112</v>
      </c>
      <c r="BL51" s="695">
        <v>112</v>
      </c>
      <c r="BM51" s="695">
        <v>0</v>
      </c>
      <c r="BN51" s="695">
        <v>0</v>
      </c>
      <c r="BO51" s="695">
        <v>0</v>
      </c>
      <c r="BP51" s="695">
        <v>0</v>
      </c>
      <c r="BQ51" s="695">
        <v>0</v>
      </c>
      <c r="BR51" s="695">
        <v>0</v>
      </c>
      <c r="BS51" s="695">
        <v>0</v>
      </c>
      <c r="BT51" s="695">
        <v>0</v>
      </c>
      <c r="BU51" s="16"/>
    </row>
    <row r="52" spans="2:73" s="17" customFormat="1" ht="15.75">
      <c r="B52" s="690" t="s">
        <v>208</v>
      </c>
      <c r="C52" s="690" t="s">
        <v>756</v>
      </c>
      <c r="D52" s="690" t="s">
        <v>14</v>
      </c>
      <c r="E52" s="690" t="s">
        <v>739</v>
      </c>
      <c r="F52" s="690" t="s">
        <v>29</v>
      </c>
      <c r="G52" s="690" t="s">
        <v>741</v>
      </c>
      <c r="H52" s="690">
        <v>2013</v>
      </c>
      <c r="I52" s="642" t="s">
        <v>573</v>
      </c>
      <c r="J52" s="642" t="s">
        <v>581</v>
      </c>
      <c r="K52" s="631"/>
      <c r="L52" s="695">
        <v>0</v>
      </c>
      <c r="M52" s="695">
        <v>0</v>
      </c>
      <c r="N52" s="695">
        <v>0.214131193</v>
      </c>
      <c r="O52" s="695">
        <v>0.214131193</v>
      </c>
      <c r="P52" s="695">
        <v>0.213568387</v>
      </c>
      <c r="Q52" s="695">
        <v>0.20579388700000001</v>
      </c>
      <c r="R52" s="695">
        <v>0.201742484</v>
      </c>
      <c r="S52" s="695">
        <v>0.19792558299999999</v>
      </c>
      <c r="T52" s="695">
        <v>0.19792558299999999</v>
      </c>
      <c r="U52" s="695">
        <v>0.19792558299999999</v>
      </c>
      <c r="V52" s="695">
        <v>0.169575746</v>
      </c>
      <c r="W52" s="695">
        <v>0.169575746</v>
      </c>
      <c r="X52" s="695">
        <v>0.165739469</v>
      </c>
      <c r="Y52" s="695">
        <v>0.165739469</v>
      </c>
      <c r="Z52" s="695">
        <v>0.165739469</v>
      </c>
      <c r="AA52" s="695">
        <v>0.165739469</v>
      </c>
      <c r="AB52" s="695">
        <v>8.3639473000000006E-2</v>
      </c>
      <c r="AC52" s="695">
        <v>8.3639473000000006E-2</v>
      </c>
      <c r="AD52" s="695">
        <v>8.3639473000000006E-2</v>
      </c>
      <c r="AE52" s="695">
        <v>8.3639473000000006E-2</v>
      </c>
      <c r="AF52" s="695">
        <v>8.3639473000000006E-2</v>
      </c>
      <c r="AG52" s="695">
        <v>8.3639473000000006E-2</v>
      </c>
      <c r="AH52" s="695">
        <v>8.3639473000000006E-2</v>
      </c>
      <c r="AI52" s="695">
        <v>0</v>
      </c>
      <c r="AJ52" s="695">
        <v>0</v>
      </c>
      <c r="AK52" s="695">
        <v>0</v>
      </c>
      <c r="AL52" s="695">
        <v>0</v>
      </c>
      <c r="AM52" s="695">
        <v>0</v>
      </c>
      <c r="AN52" s="695">
        <v>0</v>
      </c>
      <c r="AO52" s="695">
        <v>0</v>
      </c>
      <c r="AP52" s="631"/>
      <c r="AQ52" s="695">
        <v>0</v>
      </c>
      <c r="AR52" s="695">
        <v>0</v>
      </c>
      <c r="AS52" s="695">
        <v>2230.3184390000001</v>
      </c>
      <c r="AT52" s="695">
        <v>2230.3184390000001</v>
      </c>
      <c r="AU52" s="695">
        <v>2219.4643329999999</v>
      </c>
      <c r="AV52" s="695">
        <v>2070.4363039999998</v>
      </c>
      <c r="AW52" s="695">
        <v>1992.7564870000001</v>
      </c>
      <c r="AX52" s="695">
        <v>1919.59926</v>
      </c>
      <c r="AY52" s="695">
        <v>1919.59926</v>
      </c>
      <c r="AZ52" s="695">
        <v>1919.59926</v>
      </c>
      <c r="BA52" s="695">
        <v>1376.0598749999999</v>
      </c>
      <c r="BB52" s="695">
        <v>1376.0598749999999</v>
      </c>
      <c r="BC52" s="695">
        <v>1291.3421020000001</v>
      </c>
      <c r="BD52" s="695">
        <v>1291.3421020000001</v>
      </c>
      <c r="BE52" s="695">
        <v>1291.3421020000001</v>
      </c>
      <c r="BF52" s="695">
        <v>1291.3421020000001</v>
      </c>
      <c r="BG52" s="695">
        <v>616.34210210000003</v>
      </c>
      <c r="BH52" s="695">
        <v>616.34210210000003</v>
      </c>
      <c r="BI52" s="695">
        <v>616.34210210000003</v>
      </c>
      <c r="BJ52" s="695">
        <v>616.34210210000003</v>
      </c>
      <c r="BK52" s="695">
        <v>616.34210210000003</v>
      </c>
      <c r="BL52" s="695">
        <v>616.34210210000003</v>
      </c>
      <c r="BM52" s="695">
        <v>616.34210210000003</v>
      </c>
      <c r="BN52" s="695">
        <v>0</v>
      </c>
      <c r="BO52" s="695">
        <v>0</v>
      </c>
      <c r="BP52" s="695">
        <v>0</v>
      </c>
      <c r="BQ52" s="695">
        <v>0</v>
      </c>
      <c r="BR52" s="695">
        <v>0</v>
      </c>
      <c r="BS52" s="695">
        <v>0</v>
      </c>
      <c r="BT52" s="695">
        <v>0</v>
      </c>
      <c r="BU52" s="16"/>
    </row>
    <row r="53" spans="2:73">
      <c r="B53" s="690" t="s">
        <v>208</v>
      </c>
      <c r="C53" s="690" t="s">
        <v>747</v>
      </c>
      <c r="D53" s="690" t="s">
        <v>3</v>
      </c>
      <c r="E53" s="690" t="s">
        <v>739</v>
      </c>
      <c r="F53" s="690" t="s">
        <v>29</v>
      </c>
      <c r="G53" s="690" t="s">
        <v>743</v>
      </c>
      <c r="H53" s="690">
        <v>2013</v>
      </c>
      <c r="I53" s="642" t="s">
        <v>573</v>
      </c>
      <c r="J53" s="642" t="s">
        <v>581</v>
      </c>
      <c r="K53" s="631"/>
      <c r="L53" s="695">
        <v>0</v>
      </c>
      <c r="M53" s="695">
        <v>0</v>
      </c>
      <c r="N53" s="695">
        <v>22.631009331999998</v>
      </c>
      <c r="O53" s="695">
        <v>22.631009331999998</v>
      </c>
      <c r="P53" s="695">
        <v>22.631009331999998</v>
      </c>
      <c r="Q53" s="695">
        <v>22.631009331999998</v>
      </c>
      <c r="R53" s="695">
        <v>22.631009331999998</v>
      </c>
      <c r="S53" s="695">
        <v>22.631009331999998</v>
      </c>
      <c r="T53" s="695">
        <v>22.631009331999998</v>
      </c>
      <c r="U53" s="695">
        <v>22.631009331999998</v>
      </c>
      <c r="V53" s="695">
        <v>22.631009331999998</v>
      </c>
      <c r="W53" s="695">
        <v>22.631009331999998</v>
      </c>
      <c r="X53" s="695">
        <v>22.631009331999998</v>
      </c>
      <c r="Y53" s="695">
        <v>22.631009331999998</v>
      </c>
      <c r="Z53" s="695">
        <v>22.631009331999998</v>
      </c>
      <c r="AA53" s="695">
        <v>22.631009331999998</v>
      </c>
      <c r="AB53" s="695">
        <v>22.631009331999998</v>
      </c>
      <c r="AC53" s="695">
        <v>22.631009331999998</v>
      </c>
      <c r="AD53" s="695">
        <v>22.631009331999998</v>
      </c>
      <c r="AE53" s="695">
        <v>22.631009331999998</v>
      </c>
      <c r="AF53" s="695">
        <v>16.565029627999998</v>
      </c>
      <c r="AG53" s="695">
        <v>0</v>
      </c>
      <c r="AH53" s="695">
        <v>0</v>
      </c>
      <c r="AI53" s="695">
        <v>0</v>
      </c>
      <c r="AJ53" s="695">
        <v>0</v>
      </c>
      <c r="AK53" s="695">
        <v>0</v>
      </c>
      <c r="AL53" s="695">
        <v>0</v>
      </c>
      <c r="AM53" s="695">
        <v>0</v>
      </c>
      <c r="AN53" s="695">
        <v>0</v>
      </c>
      <c r="AO53" s="695">
        <v>0</v>
      </c>
      <c r="AP53" s="631"/>
      <c r="AQ53" s="695">
        <v>0</v>
      </c>
      <c r="AR53" s="695">
        <v>0</v>
      </c>
      <c r="AS53" s="695">
        <v>37589.325436400002</v>
      </c>
      <c r="AT53" s="695">
        <v>37589.325436400002</v>
      </c>
      <c r="AU53" s="695">
        <v>37589.325436400002</v>
      </c>
      <c r="AV53" s="695">
        <v>37589.325436400002</v>
      </c>
      <c r="AW53" s="695">
        <v>37589.325436400002</v>
      </c>
      <c r="AX53" s="695">
        <v>37589.325436400002</v>
      </c>
      <c r="AY53" s="695">
        <v>37589.325436400002</v>
      </c>
      <c r="AZ53" s="695">
        <v>37589.325436400002</v>
      </c>
      <c r="BA53" s="695">
        <v>37589.325436400002</v>
      </c>
      <c r="BB53" s="695">
        <v>37589.325436400002</v>
      </c>
      <c r="BC53" s="695">
        <v>37589.325436400002</v>
      </c>
      <c r="BD53" s="695">
        <v>37589.325436400002</v>
      </c>
      <c r="BE53" s="695">
        <v>37589.325436400002</v>
      </c>
      <c r="BF53" s="695">
        <v>37589.325436400002</v>
      </c>
      <c r="BG53" s="695">
        <v>37589.325436400002</v>
      </c>
      <c r="BH53" s="695">
        <v>37589.325436400002</v>
      </c>
      <c r="BI53" s="695">
        <v>37589.325436400002</v>
      </c>
      <c r="BJ53" s="695">
        <v>37589.325436400002</v>
      </c>
      <c r="BK53" s="695">
        <v>32164.796271800002</v>
      </c>
      <c r="BL53" s="695">
        <v>0</v>
      </c>
      <c r="BM53" s="695">
        <v>0</v>
      </c>
      <c r="BN53" s="695">
        <v>0</v>
      </c>
      <c r="BO53" s="695">
        <v>0</v>
      </c>
      <c r="BP53" s="695">
        <v>0</v>
      </c>
      <c r="BQ53" s="695">
        <v>0</v>
      </c>
      <c r="BR53" s="695">
        <v>0</v>
      </c>
      <c r="BS53" s="695">
        <v>0</v>
      </c>
      <c r="BT53" s="695">
        <v>0</v>
      </c>
    </row>
    <row r="54" spans="2:73">
      <c r="B54" s="690" t="s">
        <v>208</v>
      </c>
      <c r="C54" s="690" t="s">
        <v>757</v>
      </c>
      <c r="D54" s="690" t="s">
        <v>17</v>
      </c>
      <c r="E54" s="690" t="s">
        <v>739</v>
      </c>
      <c r="F54" s="690" t="s">
        <v>755</v>
      </c>
      <c r="G54" s="690" t="s">
        <v>741</v>
      </c>
      <c r="H54" s="690">
        <v>2013</v>
      </c>
      <c r="I54" s="642" t="s">
        <v>573</v>
      </c>
      <c r="J54" s="642" t="s">
        <v>581</v>
      </c>
      <c r="K54" s="631"/>
      <c r="L54" s="695">
        <v>0</v>
      </c>
      <c r="M54" s="695">
        <v>0</v>
      </c>
      <c r="N54" s="695">
        <v>92.91</v>
      </c>
      <c r="O54" s="695">
        <v>92.91</v>
      </c>
      <c r="P54" s="695">
        <v>92.91</v>
      </c>
      <c r="Q54" s="695">
        <v>92.91</v>
      </c>
      <c r="R54" s="695">
        <v>92.91</v>
      </c>
      <c r="S54" s="695">
        <v>92.91</v>
      </c>
      <c r="T54" s="695">
        <v>92.91</v>
      </c>
      <c r="U54" s="695">
        <v>92.91</v>
      </c>
      <c r="V54" s="695">
        <v>92.91</v>
      </c>
      <c r="W54" s="695">
        <v>92.91</v>
      </c>
      <c r="X54" s="695">
        <v>92.91</v>
      </c>
      <c r="Y54" s="695">
        <v>92.91</v>
      </c>
      <c r="Z54" s="695">
        <v>92.91</v>
      </c>
      <c r="AA54" s="695">
        <v>92.91</v>
      </c>
      <c r="AB54" s="695">
        <v>92.91</v>
      </c>
      <c r="AC54" s="695">
        <v>92.91</v>
      </c>
      <c r="AD54" s="695">
        <v>92.91</v>
      </c>
      <c r="AE54" s="695">
        <v>92.91</v>
      </c>
      <c r="AF54" s="695">
        <v>92.91</v>
      </c>
      <c r="AG54" s="695">
        <v>92.91</v>
      </c>
      <c r="AH54" s="695">
        <v>92.91</v>
      </c>
      <c r="AI54" s="695">
        <v>92.91</v>
      </c>
      <c r="AJ54" s="695">
        <v>92.91</v>
      </c>
      <c r="AK54" s="695">
        <v>92.91</v>
      </c>
      <c r="AL54" s="695">
        <v>92.91</v>
      </c>
      <c r="AM54" s="695">
        <v>0</v>
      </c>
      <c r="AN54" s="695">
        <v>0</v>
      </c>
      <c r="AO54" s="695">
        <v>0</v>
      </c>
      <c r="AP54" s="631"/>
      <c r="AQ54" s="695">
        <v>0</v>
      </c>
      <c r="AR54" s="695">
        <v>0</v>
      </c>
      <c r="AS54" s="695">
        <v>204977.76</v>
      </c>
      <c r="AT54" s="695">
        <v>204977.76</v>
      </c>
      <c r="AU54" s="695">
        <v>204977.76</v>
      </c>
      <c r="AV54" s="695">
        <v>204977.76</v>
      </c>
      <c r="AW54" s="695">
        <v>204977.76</v>
      </c>
      <c r="AX54" s="695">
        <v>204977.76</v>
      </c>
      <c r="AY54" s="695">
        <v>204977.76</v>
      </c>
      <c r="AZ54" s="695">
        <v>204977.76</v>
      </c>
      <c r="BA54" s="695">
        <v>204977.76</v>
      </c>
      <c r="BB54" s="695">
        <v>204977.76</v>
      </c>
      <c r="BC54" s="695">
        <v>204977.76</v>
      </c>
      <c r="BD54" s="695">
        <v>204977.76</v>
      </c>
      <c r="BE54" s="695">
        <v>204977.76</v>
      </c>
      <c r="BF54" s="695">
        <v>204977.76</v>
      </c>
      <c r="BG54" s="695">
        <v>204977.76</v>
      </c>
      <c r="BH54" s="695">
        <v>204977.76</v>
      </c>
      <c r="BI54" s="695">
        <v>204977.76</v>
      </c>
      <c r="BJ54" s="695">
        <v>204977.76</v>
      </c>
      <c r="BK54" s="695">
        <v>204977.76</v>
      </c>
      <c r="BL54" s="695">
        <v>204977.76</v>
      </c>
      <c r="BM54" s="695">
        <v>204977.76</v>
      </c>
      <c r="BN54" s="695">
        <v>204977.76</v>
      </c>
      <c r="BO54" s="695">
        <v>204977.76</v>
      </c>
      <c r="BP54" s="695">
        <v>204977.76</v>
      </c>
      <c r="BQ54" s="695">
        <v>204977.76</v>
      </c>
      <c r="BR54" s="695">
        <v>0</v>
      </c>
      <c r="BS54" s="695">
        <v>0</v>
      </c>
      <c r="BT54" s="695">
        <v>0</v>
      </c>
    </row>
    <row r="55" spans="2:73">
      <c r="B55" s="690" t="s">
        <v>758</v>
      </c>
      <c r="C55" s="690" t="s">
        <v>737</v>
      </c>
      <c r="D55" s="690" t="s">
        <v>759</v>
      </c>
      <c r="E55" s="690" t="s">
        <v>739</v>
      </c>
      <c r="F55" s="690" t="s">
        <v>755</v>
      </c>
      <c r="G55" s="690" t="s">
        <v>743</v>
      </c>
      <c r="H55" s="690">
        <v>2013</v>
      </c>
      <c r="I55" s="642" t="s">
        <v>573</v>
      </c>
      <c r="J55" s="642" t="s">
        <v>581</v>
      </c>
      <c r="K55" s="631"/>
      <c r="L55" s="695">
        <v>0</v>
      </c>
      <c r="M55" s="695">
        <v>0</v>
      </c>
      <c r="N55" s="695">
        <v>0</v>
      </c>
      <c r="O55" s="695">
        <v>162.9222</v>
      </c>
      <c r="P55" s="695">
        <v>0</v>
      </c>
      <c r="Q55" s="695">
        <v>0</v>
      </c>
      <c r="R55" s="695">
        <v>0</v>
      </c>
      <c r="S55" s="695">
        <v>0</v>
      </c>
      <c r="T55" s="695">
        <v>0</v>
      </c>
      <c r="U55" s="695">
        <v>0</v>
      </c>
      <c r="V55" s="695">
        <v>0</v>
      </c>
      <c r="W55" s="695">
        <v>0</v>
      </c>
      <c r="X55" s="695">
        <v>0</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5">
        <v>0</v>
      </c>
      <c r="AP55" s="631"/>
      <c r="AQ55" s="695">
        <v>0</v>
      </c>
      <c r="AR55" s="695">
        <v>0</v>
      </c>
      <c r="AS55" s="695">
        <v>0</v>
      </c>
      <c r="AT55" s="695">
        <v>0</v>
      </c>
      <c r="AU55" s="695">
        <v>0</v>
      </c>
      <c r="AV55" s="695">
        <v>0</v>
      </c>
      <c r="AW55" s="695">
        <v>0</v>
      </c>
      <c r="AX55" s="695">
        <v>0</v>
      </c>
      <c r="AY55" s="695">
        <v>0</v>
      </c>
      <c r="AZ55" s="695">
        <v>0</v>
      </c>
      <c r="BA55" s="695">
        <v>0</v>
      </c>
      <c r="BB55" s="695">
        <v>0</v>
      </c>
      <c r="BC55" s="695">
        <v>0</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5">
        <v>0</v>
      </c>
    </row>
    <row r="56" spans="2:73">
      <c r="B56" s="690" t="s">
        <v>758</v>
      </c>
      <c r="C56" s="690" t="s">
        <v>747</v>
      </c>
      <c r="D56" s="690" t="s">
        <v>42</v>
      </c>
      <c r="E56" s="690" t="s">
        <v>739</v>
      </c>
      <c r="F56" s="690" t="s">
        <v>29</v>
      </c>
      <c r="G56" s="690" t="s">
        <v>743</v>
      </c>
      <c r="H56" s="690">
        <v>2013</v>
      </c>
      <c r="I56" s="642" t="s">
        <v>573</v>
      </c>
      <c r="J56" s="642" t="s">
        <v>581</v>
      </c>
      <c r="K56" s="631"/>
      <c r="L56" s="695">
        <v>0</v>
      </c>
      <c r="M56" s="695">
        <v>0</v>
      </c>
      <c r="N56" s="695">
        <v>0</v>
      </c>
      <c r="O56" s="695">
        <v>301.73390000000001</v>
      </c>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5">
        <v>0</v>
      </c>
      <c r="AP56" s="631"/>
      <c r="AQ56" s="695">
        <v>0</v>
      </c>
      <c r="AR56" s="695">
        <v>0</v>
      </c>
      <c r="AS56" s="695">
        <v>0</v>
      </c>
      <c r="AT56" s="695">
        <v>0</v>
      </c>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5">
        <v>0</v>
      </c>
    </row>
    <row r="57" spans="2:73">
      <c r="B57" s="690" t="s">
        <v>208</v>
      </c>
      <c r="C57" s="690" t="s">
        <v>737</v>
      </c>
      <c r="D57" s="690" t="s">
        <v>21</v>
      </c>
      <c r="E57" s="690" t="s">
        <v>739</v>
      </c>
      <c r="F57" s="690" t="s">
        <v>755</v>
      </c>
      <c r="G57" s="690" t="s">
        <v>741</v>
      </c>
      <c r="H57" s="690">
        <v>2014</v>
      </c>
      <c r="I57" s="642" t="s">
        <v>573</v>
      </c>
      <c r="J57" s="642" t="s">
        <v>588</v>
      </c>
      <c r="K57" s="631"/>
      <c r="L57" s="695">
        <v>0</v>
      </c>
      <c r="M57" s="695">
        <v>0</v>
      </c>
      <c r="N57" s="695">
        <v>0</v>
      </c>
      <c r="O57" s="695">
        <v>53.489462340000003</v>
      </c>
      <c r="P57" s="695">
        <v>53.489462340000003</v>
      </c>
      <c r="Q57" s="695">
        <v>51.902687800000002</v>
      </c>
      <c r="R57" s="695">
        <v>43.954362340000003</v>
      </c>
      <c r="S57" s="695">
        <v>43.954362340000003</v>
      </c>
      <c r="T57" s="695">
        <v>43.954362340000003</v>
      </c>
      <c r="U57" s="695">
        <v>43.954362340000003</v>
      </c>
      <c r="V57" s="695">
        <v>43.954362340000003</v>
      </c>
      <c r="W57" s="695">
        <v>43.954362340000003</v>
      </c>
      <c r="X57" s="695">
        <v>43.954362340000003</v>
      </c>
      <c r="Y57" s="695">
        <v>43.514318009999997</v>
      </c>
      <c r="Z57" s="695">
        <v>13.17894941</v>
      </c>
      <c r="AA57" s="695">
        <v>0</v>
      </c>
      <c r="AB57" s="695">
        <v>0</v>
      </c>
      <c r="AC57" s="695">
        <v>0</v>
      </c>
      <c r="AD57" s="695">
        <v>0</v>
      </c>
      <c r="AE57" s="695">
        <v>0</v>
      </c>
      <c r="AF57" s="695">
        <v>0</v>
      </c>
      <c r="AG57" s="695">
        <v>0</v>
      </c>
      <c r="AH57" s="695">
        <v>0</v>
      </c>
      <c r="AI57" s="695">
        <v>0</v>
      </c>
      <c r="AJ57" s="695">
        <v>0</v>
      </c>
      <c r="AK57" s="695">
        <v>0</v>
      </c>
      <c r="AL57" s="695">
        <v>0</v>
      </c>
      <c r="AM57" s="695">
        <v>0</v>
      </c>
      <c r="AN57" s="695">
        <v>0</v>
      </c>
      <c r="AO57" s="695">
        <v>0</v>
      </c>
      <c r="AP57" s="631"/>
      <c r="AQ57" s="695">
        <v>0</v>
      </c>
      <c r="AR57" s="695">
        <v>0</v>
      </c>
      <c r="AS57" s="695">
        <v>0</v>
      </c>
      <c r="AT57" s="695">
        <v>212175.3026</v>
      </c>
      <c r="AU57" s="695">
        <v>212175.3026</v>
      </c>
      <c r="AV57" s="695">
        <v>205804.38500000001</v>
      </c>
      <c r="AW57" s="695">
        <v>175971.0313</v>
      </c>
      <c r="AX57" s="695">
        <v>175971.0313</v>
      </c>
      <c r="AY57" s="695">
        <v>175971.0313</v>
      </c>
      <c r="AZ57" s="695">
        <v>175971.0313</v>
      </c>
      <c r="BA57" s="695">
        <v>175971.0313</v>
      </c>
      <c r="BB57" s="695">
        <v>175971.0313</v>
      </c>
      <c r="BC57" s="695">
        <v>175971.0313</v>
      </c>
      <c r="BD57" s="695">
        <v>171913.3683</v>
      </c>
      <c r="BE57" s="695">
        <v>45957.890650000001</v>
      </c>
      <c r="BF57" s="695">
        <v>0</v>
      </c>
      <c r="BG57" s="695">
        <v>0</v>
      </c>
      <c r="BH57" s="695">
        <v>0</v>
      </c>
      <c r="BI57" s="695">
        <v>0</v>
      </c>
      <c r="BJ57" s="695">
        <v>0</v>
      </c>
      <c r="BK57" s="695">
        <v>0</v>
      </c>
      <c r="BL57" s="695">
        <v>0</v>
      </c>
      <c r="BM57" s="695">
        <v>0</v>
      </c>
      <c r="BN57" s="695">
        <v>0</v>
      </c>
      <c r="BO57" s="695">
        <v>0</v>
      </c>
      <c r="BP57" s="695">
        <v>0</v>
      </c>
      <c r="BQ57" s="695">
        <v>0</v>
      </c>
      <c r="BR57" s="695">
        <v>0</v>
      </c>
      <c r="BS57" s="695">
        <v>0</v>
      </c>
      <c r="BT57" s="695">
        <v>0</v>
      </c>
    </row>
    <row r="58" spans="2:73">
      <c r="B58" s="690" t="s">
        <v>208</v>
      </c>
      <c r="C58" s="690" t="s">
        <v>737</v>
      </c>
      <c r="D58" s="690" t="s">
        <v>20</v>
      </c>
      <c r="E58" s="690" t="s">
        <v>739</v>
      </c>
      <c r="F58" s="690" t="s">
        <v>755</v>
      </c>
      <c r="G58" s="690" t="s">
        <v>741</v>
      </c>
      <c r="H58" s="690">
        <v>2014</v>
      </c>
      <c r="I58" s="642" t="s">
        <v>573</v>
      </c>
      <c r="J58" s="642" t="s">
        <v>588</v>
      </c>
      <c r="K58" s="631"/>
      <c r="L58" s="695">
        <v>0</v>
      </c>
      <c r="M58" s="695">
        <v>0</v>
      </c>
      <c r="N58" s="695">
        <v>0</v>
      </c>
      <c r="O58" s="695">
        <v>53.46772206</v>
      </c>
      <c r="P58" s="695">
        <v>53.46772206</v>
      </c>
      <c r="Q58" s="695">
        <v>53.46772206</v>
      </c>
      <c r="R58" s="695">
        <v>53.46772206</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5">
        <v>0</v>
      </c>
      <c r="AP58" s="631"/>
      <c r="AQ58" s="695">
        <v>0</v>
      </c>
      <c r="AR58" s="695">
        <v>0</v>
      </c>
      <c r="AS58" s="695">
        <v>0</v>
      </c>
      <c r="AT58" s="695">
        <v>261094.28020000001</v>
      </c>
      <c r="AU58" s="695">
        <v>261094.28020000001</v>
      </c>
      <c r="AV58" s="695">
        <v>261094.28020000001</v>
      </c>
      <c r="AW58" s="695">
        <v>261094.28020000001</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5">
        <v>0</v>
      </c>
    </row>
    <row r="59" spans="2:73">
      <c r="B59" s="690" t="s">
        <v>208</v>
      </c>
      <c r="C59" s="690" t="s">
        <v>737</v>
      </c>
      <c r="D59" s="690" t="s">
        <v>22</v>
      </c>
      <c r="E59" s="690" t="s">
        <v>739</v>
      </c>
      <c r="F59" s="690" t="s">
        <v>755</v>
      </c>
      <c r="G59" s="690" t="s">
        <v>741</v>
      </c>
      <c r="H59" s="690">
        <v>2014</v>
      </c>
      <c r="I59" s="642" t="s">
        <v>573</v>
      </c>
      <c r="J59" s="642" t="s">
        <v>588</v>
      </c>
      <c r="K59" s="631"/>
      <c r="L59" s="695">
        <v>0</v>
      </c>
      <c r="M59" s="695">
        <v>0</v>
      </c>
      <c r="N59" s="695">
        <v>0</v>
      </c>
      <c r="O59" s="695">
        <v>750.98318749999999</v>
      </c>
      <c r="P59" s="695">
        <v>742.12345740000001</v>
      </c>
      <c r="Q59" s="695">
        <v>742.12345740000001</v>
      </c>
      <c r="R59" s="695">
        <v>721.82499519999999</v>
      </c>
      <c r="S59" s="695">
        <v>721.82499519999999</v>
      </c>
      <c r="T59" s="695">
        <v>721.82499519999999</v>
      </c>
      <c r="U59" s="695">
        <v>700.12375350000002</v>
      </c>
      <c r="V59" s="695">
        <v>700.12375350000002</v>
      </c>
      <c r="W59" s="695">
        <v>697.99565919999998</v>
      </c>
      <c r="X59" s="695">
        <v>606.05866040000001</v>
      </c>
      <c r="Y59" s="695">
        <v>514.22269289999997</v>
      </c>
      <c r="Z59" s="695">
        <v>513.98096029999999</v>
      </c>
      <c r="AA59" s="695">
        <v>315.39226980000001</v>
      </c>
      <c r="AB59" s="695">
        <v>267.82230609999999</v>
      </c>
      <c r="AC59" s="695">
        <v>267.82230609999999</v>
      </c>
      <c r="AD59" s="695">
        <v>231.8455088</v>
      </c>
      <c r="AE59" s="695">
        <v>117.13925140000001</v>
      </c>
      <c r="AF59" s="695">
        <v>117.13925140000001</v>
      </c>
      <c r="AG59" s="695">
        <v>117.13925140000001</v>
      </c>
      <c r="AH59" s="695">
        <v>117.13925140000001</v>
      </c>
      <c r="AI59" s="695">
        <v>0</v>
      </c>
      <c r="AJ59" s="695">
        <v>0</v>
      </c>
      <c r="AK59" s="695">
        <v>0</v>
      </c>
      <c r="AL59" s="695">
        <v>0</v>
      </c>
      <c r="AM59" s="695">
        <v>0</v>
      </c>
      <c r="AN59" s="695">
        <v>0</v>
      </c>
      <c r="AO59" s="695">
        <v>0</v>
      </c>
      <c r="AP59" s="631"/>
      <c r="AQ59" s="695">
        <v>0</v>
      </c>
      <c r="AR59" s="695">
        <v>0</v>
      </c>
      <c r="AS59" s="695">
        <v>0</v>
      </c>
      <c r="AT59" s="695">
        <v>4672154.3389999997</v>
      </c>
      <c r="AU59" s="695">
        <v>4641063.3130000001</v>
      </c>
      <c r="AV59" s="695">
        <v>4641063.3130000001</v>
      </c>
      <c r="AW59" s="695">
        <v>4570052.21</v>
      </c>
      <c r="AX59" s="695">
        <v>4570052.21</v>
      </c>
      <c r="AY59" s="695">
        <v>4570052.21</v>
      </c>
      <c r="AZ59" s="695">
        <v>4401619.2410000004</v>
      </c>
      <c r="BA59" s="695">
        <v>4401619.2410000004</v>
      </c>
      <c r="BB59" s="695">
        <v>4287139.5619999999</v>
      </c>
      <c r="BC59" s="695">
        <v>3543814.9369999999</v>
      </c>
      <c r="BD59" s="695">
        <v>2747202.5460000001</v>
      </c>
      <c r="BE59" s="695">
        <v>2642742.5630000001</v>
      </c>
      <c r="BF59" s="695">
        <v>1367862.6270000001</v>
      </c>
      <c r="BG59" s="695">
        <v>1200798.936</v>
      </c>
      <c r="BH59" s="695">
        <v>1200798.936</v>
      </c>
      <c r="BI59" s="695">
        <v>1002622</v>
      </c>
      <c r="BJ59" s="695">
        <v>301324.28840000002</v>
      </c>
      <c r="BK59" s="695">
        <v>301324.28840000002</v>
      </c>
      <c r="BL59" s="695">
        <v>301324.28840000002</v>
      </c>
      <c r="BM59" s="695">
        <v>301324.28840000002</v>
      </c>
      <c r="BN59" s="695">
        <v>0</v>
      </c>
      <c r="BO59" s="695">
        <v>0</v>
      </c>
      <c r="BP59" s="695">
        <v>0</v>
      </c>
      <c r="BQ59" s="695">
        <v>0</v>
      </c>
      <c r="BR59" s="695">
        <v>0</v>
      </c>
      <c r="BS59" s="695">
        <v>0</v>
      </c>
      <c r="BT59" s="695">
        <v>0</v>
      </c>
    </row>
    <row r="60" spans="2:73" ht="15.75">
      <c r="B60" s="690" t="s">
        <v>208</v>
      </c>
      <c r="C60" s="690" t="s">
        <v>747</v>
      </c>
      <c r="D60" s="690" t="s">
        <v>2</v>
      </c>
      <c r="E60" s="690" t="s">
        <v>739</v>
      </c>
      <c r="F60" s="690" t="s">
        <v>29</v>
      </c>
      <c r="G60" s="690" t="s">
        <v>741</v>
      </c>
      <c r="H60" s="690">
        <v>2014</v>
      </c>
      <c r="I60" s="642" t="s">
        <v>573</v>
      </c>
      <c r="J60" s="642" t="s">
        <v>588</v>
      </c>
      <c r="K60" s="631"/>
      <c r="L60" s="695">
        <v>0</v>
      </c>
      <c r="M60" s="695">
        <v>0</v>
      </c>
      <c r="N60" s="695">
        <v>0</v>
      </c>
      <c r="O60" s="695">
        <v>11.81006365</v>
      </c>
      <c r="P60" s="695">
        <v>11.81006365</v>
      </c>
      <c r="Q60" s="695">
        <v>11.81006365</v>
      </c>
      <c r="R60" s="695">
        <v>11.81006365</v>
      </c>
      <c r="S60" s="695">
        <v>0</v>
      </c>
      <c r="T60" s="695">
        <v>0</v>
      </c>
      <c r="U60" s="695">
        <v>0</v>
      </c>
      <c r="V60" s="695">
        <v>0</v>
      </c>
      <c r="W60" s="695">
        <v>0</v>
      </c>
      <c r="X60" s="695">
        <v>0</v>
      </c>
      <c r="Y60" s="695">
        <v>0</v>
      </c>
      <c r="Z60" s="695">
        <v>0</v>
      </c>
      <c r="AA60" s="695">
        <v>0</v>
      </c>
      <c r="AB60" s="695">
        <v>0</v>
      </c>
      <c r="AC60" s="695">
        <v>0</v>
      </c>
      <c r="AD60" s="695">
        <v>0</v>
      </c>
      <c r="AE60" s="695">
        <v>0</v>
      </c>
      <c r="AF60" s="695">
        <v>0</v>
      </c>
      <c r="AG60" s="695">
        <v>0</v>
      </c>
      <c r="AH60" s="695">
        <v>0</v>
      </c>
      <c r="AI60" s="695">
        <v>0</v>
      </c>
      <c r="AJ60" s="695">
        <v>0</v>
      </c>
      <c r="AK60" s="695">
        <v>0</v>
      </c>
      <c r="AL60" s="695">
        <v>0</v>
      </c>
      <c r="AM60" s="695">
        <v>0</v>
      </c>
      <c r="AN60" s="695">
        <v>0</v>
      </c>
      <c r="AO60" s="695">
        <v>0</v>
      </c>
      <c r="AP60" s="631"/>
      <c r="AQ60" s="695">
        <v>0</v>
      </c>
      <c r="AR60" s="695">
        <v>0</v>
      </c>
      <c r="AS60" s="695">
        <v>0</v>
      </c>
      <c r="AT60" s="695">
        <v>21058.073039999999</v>
      </c>
      <c r="AU60" s="695">
        <v>21058.073039999999</v>
      </c>
      <c r="AV60" s="695">
        <v>21058.073039999999</v>
      </c>
      <c r="AW60" s="695">
        <v>21058.073039999999</v>
      </c>
      <c r="AX60" s="695">
        <v>0</v>
      </c>
      <c r="AY60" s="695">
        <v>0</v>
      </c>
      <c r="AZ60" s="695">
        <v>0</v>
      </c>
      <c r="BA60" s="695">
        <v>0</v>
      </c>
      <c r="BB60" s="695">
        <v>0</v>
      </c>
      <c r="BC60" s="695">
        <v>0</v>
      </c>
      <c r="BD60" s="695">
        <v>0</v>
      </c>
      <c r="BE60" s="695">
        <v>0</v>
      </c>
      <c r="BF60" s="695">
        <v>0</v>
      </c>
      <c r="BG60" s="695">
        <v>0</v>
      </c>
      <c r="BH60" s="695">
        <v>0</v>
      </c>
      <c r="BI60" s="695">
        <v>0</v>
      </c>
      <c r="BJ60" s="695">
        <v>0</v>
      </c>
      <c r="BK60" s="695">
        <v>0</v>
      </c>
      <c r="BL60" s="695">
        <v>0</v>
      </c>
      <c r="BM60" s="695">
        <v>0</v>
      </c>
      <c r="BN60" s="695">
        <v>0</v>
      </c>
      <c r="BO60" s="695">
        <v>0</v>
      </c>
      <c r="BP60" s="695">
        <v>0</v>
      </c>
      <c r="BQ60" s="695">
        <v>0</v>
      </c>
      <c r="BR60" s="695">
        <v>0</v>
      </c>
      <c r="BS60" s="695">
        <v>0</v>
      </c>
      <c r="BT60" s="695">
        <v>0</v>
      </c>
      <c r="BU60" s="163"/>
    </row>
    <row r="61" spans="2:73">
      <c r="B61" s="690" t="s">
        <v>208</v>
      </c>
      <c r="C61" s="690" t="s">
        <v>747</v>
      </c>
      <c r="D61" s="690" t="s">
        <v>1</v>
      </c>
      <c r="E61" s="690" t="s">
        <v>739</v>
      </c>
      <c r="F61" s="690" t="s">
        <v>29</v>
      </c>
      <c r="G61" s="690" t="s">
        <v>741</v>
      </c>
      <c r="H61" s="690">
        <v>2014</v>
      </c>
      <c r="I61" s="642" t="s">
        <v>573</v>
      </c>
      <c r="J61" s="642" t="s">
        <v>588</v>
      </c>
      <c r="K61" s="631"/>
      <c r="L61" s="695">
        <v>0</v>
      </c>
      <c r="M61" s="695">
        <v>0</v>
      </c>
      <c r="N61" s="695">
        <v>0</v>
      </c>
      <c r="O61" s="695">
        <v>0.11675429700000001</v>
      </c>
      <c r="P61" s="695">
        <v>0.11675429700000001</v>
      </c>
      <c r="Q61" s="695">
        <v>0.11675429700000001</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5">
        <v>0</v>
      </c>
      <c r="AP61" s="631"/>
      <c r="AQ61" s="695">
        <v>0</v>
      </c>
      <c r="AR61" s="695">
        <v>0</v>
      </c>
      <c r="AS61" s="695">
        <v>0</v>
      </c>
      <c r="AT61" s="695">
        <v>104.40804660000001</v>
      </c>
      <c r="AU61" s="695">
        <v>104.40804660000001</v>
      </c>
      <c r="AV61" s="695">
        <v>104.40804660000001</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5">
        <v>0</v>
      </c>
    </row>
    <row r="62" spans="2:73">
      <c r="B62" s="690" t="s">
        <v>208</v>
      </c>
      <c r="C62" s="690" t="s">
        <v>747</v>
      </c>
      <c r="D62" s="690" t="s">
        <v>1</v>
      </c>
      <c r="E62" s="690" t="s">
        <v>739</v>
      </c>
      <c r="F62" s="690" t="s">
        <v>29</v>
      </c>
      <c r="G62" s="690" t="s">
        <v>741</v>
      </c>
      <c r="H62" s="690">
        <v>2014</v>
      </c>
      <c r="I62" s="642" t="s">
        <v>573</v>
      </c>
      <c r="J62" s="642" t="s">
        <v>588</v>
      </c>
      <c r="K62" s="631"/>
      <c r="L62" s="695">
        <v>0</v>
      </c>
      <c r="M62" s="695">
        <v>0</v>
      </c>
      <c r="N62" s="695">
        <v>0</v>
      </c>
      <c r="O62" s="695">
        <v>1.2389288409999999</v>
      </c>
      <c r="P62" s="695">
        <v>1.2389288409999999</v>
      </c>
      <c r="Q62" s="695">
        <v>1.2389288409999999</v>
      </c>
      <c r="R62" s="695">
        <v>1.2389288409999999</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5">
        <v>0</v>
      </c>
      <c r="AP62" s="631"/>
      <c r="AQ62" s="695">
        <v>0</v>
      </c>
      <c r="AR62" s="695">
        <v>0</v>
      </c>
      <c r="AS62" s="695">
        <v>0</v>
      </c>
      <c r="AT62" s="695">
        <v>2209.0866569999998</v>
      </c>
      <c r="AU62" s="695">
        <v>2209.0866569999998</v>
      </c>
      <c r="AV62" s="695">
        <v>2209.0866569999998</v>
      </c>
      <c r="AW62" s="695">
        <v>2209.0866569999998</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5">
        <v>0</v>
      </c>
    </row>
    <row r="63" spans="2:73">
      <c r="B63" s="690" t="s">
        <v>208</v>
      </c>
      <c r="C63" s="690" t="s">
        <v>747</v>
      </c>
      <c r="D63" s="690" t="s">
        <v>1</v>
      </c>
      <c r="E63" s="690" t="s">
        <v>739</v>
      </c>
      <c r="F63" s="690" t="s">
        <v>29</v>
      </c>
      <c r="G63" s="690" t="s">
        <v>741</v>
      </c>
      <c r="H63" s="690">
        <v>2014</v>
      </c>
      <c r="I63" s="642" t="s">
        <v>573</v>
      </c>
      <c r="J63" s="642" t="s">
        <v>588</v>
      </c>
      <c r="K63" s="631"/>
      <c r="L63" s="695">
        <v>0</v>
      </c>
      <c r="M63" s="695">
        <v>0</v>
      </c>
      <c r="N63" s="695">
        <v>0</v>
      </c>
      <c r="O63" s="695">
        <v>7.4550303116281444</v>
      </c>
      <c r="P63" s="695">
        <v>7.4550303116281444</v>
      </c>
      <c r="Q63" s="695">
        <v>7.4550303116281444</v>
      </c>
      <c r="R63" s="695">
        <v>7.4550303116281444</v>
      </c>
      <c r="S63" s="695">
        <v>0</v>
      </c>
      <c r="T63" s="695">
        <v>0</v>
      </c>
      <c r="U63" s="695">
        <v>0</v>
      </c>
      <c r="V63" s="695">
        <v>0</v>
      </c>
      <c r="W63" s="695">
        <v>0</v>
      </c>
      <c r="X63" s="695">
        <v>0</v>
      </c>
      <c r="Y63" s="695">
        <v>0</v>
      </c>
      <c r="Z63" s="695">
        <v>0</v>
      </c>
      <c r="AA63" s="695">
        <v>0</v>
      </c>
      <c r="AB63" s="695">
        <v>0</v>
      </c>
      <c r="AC63" s="695">
        <v>0</v>
      </c>
      <c r="AD63" s="695">
        <v>0</v>
      </c>
      <c r="AE63" s="695">
        <v>0</v>
      </c>
      <c r="AF63" s="695">
        <v>0</v>
      </c>
      <c r="AG63" s="695">
        <v>0</v>
      </c>
      <c r="AH63" s="695">
        <v>0</v>
      </c>
      <c r="AI63" s="695">
        <v>0</v>
      </c>
      <c r="AJ63" s="695">
        <v>0</v>
      </c>
      <c r="AK63" s="695">
        <v>0</v>
      </c>
      <c r="AL63" s="695">
        <v>0</v>
      </c>
      <c r="AM63" s="695">
        <v>0</v>
      </c>
      <c r="AN63" s="695">
        <v>0</v>
      </c>
      <c r="AO63" s="695">
        <v>0</v>
      </c>
      <c r="AP63" s="631"/>
      <c r="AQ63" s="695">
        <v>0</v>
      </c>
      <c r="AR63" s="695">
        <v>0</v>
      </c>
      <c r="AS63" s="695">
        <v>0</v>
      </c>
      <c r="AT63" s="695">
        <v>53978.658124002432</v>
      </c>
      <c r="AU63" s="695">
        <v>53978.658124002432</v>
      </c>
      <c r="AV63" s="695">
        <v>53978.658124002432</v>
      </c>
      <c r="AW63" s="695">
        <v>53978.658124002432</v>
      </c>
      <c r="AX63" s="695">
        <v>0</v>
      </c>
      <c r="AY63" s="695">
        <v>0</v>
      </c>
      <c r="AZ63" s="695">
        <v>0</v>
      </c>
      <c r="BA63" s="695">
        <v>0</v>
      </c>
      <c r="BB63" s="695">
        <v>0</v>
      </c>
      <c r="BC63" s="695">
        <v>0</v>
      </c>
      <c r="BD63" s="695">
        <v>0</v>
      </c>
      <c r="BE63" s="695">
        <v>0</v>
      </c>
      <c r="BF63" s="695">
        <v>0</v>
      </c>
      <c r="BG63" s="695">
        <v>0</v>
      </c>
      <c r="BH63" s="695">
        <v>0</v>
      </c>
      <c r="BI63" s="695">
        <v>0</v>
      </c>
      <c r="BJ63" s="695">
        <v>0</v>
      </c>
      <c r="BK63" s="695">
        <v>0</v>
      </c>
      <c r="BL63" s="695">
        <v>0</v>
      </c>
      <c r="BM63" s="695">
        <v>0</v>
      </c>
      <c r="BN63" s="695">
        <v>0</v>
      </c>
      <c r="BO63" s="695">
        <v>0</v>
      </c>
      <c r="BP63" s="695">
        <v>0</v>
      </c>
      <c r="BQ63" s="695">
        <v>0</v>
      </c>
      <c r="BR63" s="695">
        <v>0</v>
      </c>
      <c r="BS63" s="695">
        <v>0</v>
      </c>
      <c r="BT63" s="695">
        <v>0</v>
      </c>
    </row>
    <row r="64" spans="2:73">
      <c r="B64" s="690" t="s">
        <v>208</v>
      </c>
      <c r="C64" s="690" t="s">
        <v>747</v>
      </c>
      <c r="D64" s="690" t="s">
        <v>1</v>
      </c>
      <c r="E64" s="690" t="s">
        <v>739</v>
      </c>
      <c r="F64" s="690" t="s">
        <v>29</v>
      </c>
      <c r="G64" s="690" t="s">
        <v>741</v>
      </c>
      <c r="H64" s="690">
        <v>2014</v>
      </c>
      <c r="I64" s="642" t="s">
        <v>573</v>
      </c>
      <c r="J64" s="642" t="s">
        <v>588</v>
      </c>
      <c r="K64" s="631"/>
      <c r="L64" s="695">
        <v>0</v>
      </c>
      <c r="M64" s="695">
        <v>0</v>
      </c>
      <c r="N64" s="695">
        <v>0</v>
      </c>
      <c r="O64" s="695">
        <v>9.9668488995597624</v>
      </c>
      <c r="P64" s="695">
        <v>9.9668488995597624</v>
      </c>
      <c r="Q64" s="695">
        <v>9.9668488995597624</v>
      </c>
      <c r="R64" s="695">
        <v>9.9668488995597624</v>
      </c>
      <c r="S64" s="695">
        <v>9.9668488995597624</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5">
        <v>0</v>
      </c>
      <c r="AP64" s="631"/>
      <c r="AQ64" s="695">
        <v>0</v>
      </c>
      <c r="AR64" s="695">
        <v>0</v>
      </c>
      <c r="AS64" s="695">
        <v>0</v>
      </c>
      <c r="AT64" s="695">
        <v>67818.231341883089</v>
      </c>
      <c r="AU64" s="695">
        <v>67818.231341883089</v>
      </c>
      <c r="AV64" s="695">
        <v>67818.231341883089</v>
      </c>
      <c r="AW64" s="695">
        <v>67818.231341883089</v>
      </c>
      <c r="AX64" s="695">
        <v>67818.231341883089</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5">
        <v>0</v>
      </c>
    </row>
    <row r="65" spans="2:73">
      <c r="B65" s="690" t="s">
        <v>208</v>
      </c>
      <c r="C65" s="690" t="s">
        <v>747</v>
      </c>
      <c r="D65" s="690" t="s">
        <v>5</v>
      </c>
      <c r="E65" s="690" t="s">
        <v>739</v>
      </c>
      <c r="F65" s="690" t="s">
        <v>29</v>
      </c>
      <c r="G65" s="690" t="s">
        <v>741</v>
      </c>
      <c r="H65" s="690">
        <v>2014</v>
      </c>
      <c r="I65" s="642" t="s">
        <v>573</v>
      </c>
      <c r="J65" s="642" t="s">
        <v>588</v>
      </c>
      <c r="K65" s="631"/>
      <c r="L65" s="695">
        <v>0</v>
      </c>
      <c r="M65" s="695">
        <v>0</v>
      </c>
      <c r="N65" s="695">
        <v>0</v>
      </c>
      <c r="O65" s="695">
        <v>110.65072410000001</v>
      </c>
      <c r="P65" s="695">
        <v>96.586073099999993</v>
      </c>
      <c r="Q65" s="695">
        <v>89.256355790000001</v>
      </c>
      <c r="R65" s="695">
        <v>89.256355790000001</v>
      </c>
      <c r="S65" s="695">
        <v>89.256355790000001</v>
      </c>
      <c r="T65" s="695">
        <v>89.256355790000001</v>
      </c>
      <c r="U65" s="695">
        <v>89.256355790000001</v>
      </c>
      <c r="V65" s="695">
        <v>89.189600900000002</v>
      </c>
      <c r="W65" s="695">
        <v>89.189600900000002</v>
      </c>
      <c r="X65" s="695">
        <v>83.264693249999993</v>
      </c>
      <c r="Y65" s="695">
        <v>75.775984269999995</v>
      </c>
      <c r="Z65" s="695">
        <v>64.189245479999997</v>
      </c>
      <c r="AA65" s="695">
        <v>64.189245479999997</v>
      </c>
      <c r="AB65" s="695">
        <v>63.880368179999991</v>
      </c>
      <c r="AC65" s="695">
        <v>63.880368179999991</v>
      </c>
      <c r="AD65" s="695">
        <v>63.7498881</v>
      </c>
      <c r="AE65" s="695">
        <v>51.824470759999997</v>
      </c>
      <c r="AF65" s="695">
        <v>51.824470759999997</v>
      </c>
      <c r="AG65" s="695">
        <v>51.824470759999997</v>
      </c>
      <c r="AH65" s="695">
        <v>51.824470759999997</v>
      </c>
      <c r="AI65" s="695">
        <v>0</v>
      </c>
      <c r="AJ65" s="695">
        <v>0</v>
      </c>
      <c r="AK65" s="695">
        <v>0</v>
      </c>
      <c r="AL65" s="695">
        <v>0</v>
      </c>
      <c r="AM65" s="695">
        <v>0</v>
      </c>
      <c r="AN65" s="695">
        <v>0</v>
      </c>
      <c r="AO65" s="695">
        <v>0</v>
      </c>
      <c r="AP65" s="631"/>
      <c r="AQ65" s="695">
        <v>0</v>
      </c>
      <c r="AR65" s="695">
        <v>0</v>
      </c>
      <c r="AS65" s="695">
        <v>0</v>
      </c>
      <c r="AT65" s="695">
        <v>1690736.1229999999</v>
      </c>
      <c r="AU65" s="695">
        <v>1466695.727</v>
      </c>
      <c r="AV65" s="695">
        <v>1349938.2779999999</v>
      </c>
      <c r="AW65" s="695">
        <v>1349938.2779999999</v>
      </c>
      <c r="AX65" s="695">
        <v>1349938.2779999999</v>
      </c>
      <c r="AY65" s="695">
        <v>1349938.2779999999</v>
      </c>
      <c r="AZ65" s="695">
        <v>1349938.2779999999</v>
      </c>
      <c r="BA65" s="695">
        <v>1349353.5049999999</v>
      </c>
      <c r="BB65" s="695">
        <v>1349353.5049999999</v>
      </c>
      <c r="BC65" s="695">
        <v>1254973.7250000001</v>
      </c>
      <c r="BD65" s="695">
        <v>1220073.45</v>
      </c>
      <c r="BE65" s="695">
        <v>1031704.31</v>
      </c>
      <c r="BF65" s="695">
        <v>1031704.31</v>
      </c>
      <c r="BG65" s="695">
        <v>1016930.393</v>
      </c>
      <c r="BH65" s="695">
        <v>1016930.393</v>
      </c>
      <c r="BI65" s="695">
        <v>1015492.687</v>
      </c>
      <c r="BJ65" s="695">
        <v>825528.83840000001</v>
      </c>
      <c r="BK65" s="695">
        <v>825528.83840000001</v>
      </c>
      <c r="BL65" s="695">
        <v>825528.83840000001</v>
      </c>
      <c r="BM65" s="695">
        <v>825528.83840000001</v>
      </c>
      <c r="BN65" s="695">
        <v>0</v>
      </c>
      <c r="BO65" s="695">
        <v>0</v>
      </c>
      <c r="BP65" s="695">
        <v>0</v>
      </c>
      <c r="BQ65" s="695">
        <v>0</v>
      </c>
      <c r="BR65" s="695">
        <v>0</v>
      </c>
      <c r="BS65" s="695">
        <v>0</v>
      </c>
      <c r="BT65" s="695">
        <v>0</v>
      </c>
    </row>
    <row r="66" spans="2:73">
      <c r="B66" s="690" t="s">
        <v>208</v>
      </c>
      <c r="C66" s="690" t="s">
        <v>747</v>
      </c>
      <c r="D66" s="690" t="s">
        <v>4</v>
      </c>
      <c r="E66" s="690" t="s">
        <v>739</v>
      </c>
      <c r="F66" s="690" t="s">
        <v>29</v>
      </c>
      <c r="G66" s="690" t="s">
        <v>741</v>
      </c>
      <c r="H66" s="690">
        <v>2014</v>
      </c>
      <c r="I66" s="642" t="s">
        <v>573</v>
      </c>
      <c r="J66" s="642" t="s">
        <v>588</v>
      </c>
      <c r="K66" s="631"/>
      <c r="L66" s="695">
        <v>0</v>
      </c>
      <c r="M66" s="695">
        <v>0</v>
      </c>
      <c r="N66" s="695">
        <v>0</v>
      </c>
      <c r="O66" s="695">
        <v>29.544315310000002</v>
      </c>
      <c r="P66" s="695">
        <v>27.815467089999999</v>
      </c>
      <c r="Q66" s="695">
        <v>26.953426199999999</v>
      </c>
      <c r="R66" s="695">
        <v>26.953426199999999</v>
      </c>
      <c r="S66" s="695">
        <v>26.953426199999999</v>
      </c>
      <c r="T66" s="695">
        <v>26.953426199999999</v>
      </c>
      <c r="U66" s="695">
        <v>26.953426199999999</v>
      </c>
      <c r="V66" s="695">
        <v>26.876240859999999</v>
      </c>
      <c r="W66" s="695">
        <v>26.876240859999999</v>
      </c>
      <c r="X66" s="695">
        <v>23.567184050000002</v>
      </c>
      <c r="Y66" s="695">
        <v>17.145853559999999</v>
      </c>
      <c r="Z66" s="695">
        <v>17.143156319999999</v>
      </c>
      <c r="AA66" s="695">
        <v>17.143156319999999</v>
      </c>
      <c r="AB66" s="695">
        <v>17.105334129999999</v>
      </c>
      <c r="AC66" s="695">
        <v>17.105334129999999</v>
      </c>
      <c r="AD66" s="695">
        <v>17.07612876</v>
      </c>
      <c r="AE66" s="695">
        <v>7.6255016260000001</v>
      </c>
      <c r="AF66" s="695">
        <v>7.6255016260000001</v>
      </c>
      <c r="AG66" s="695">
        <v>7.6255016260000001</v>
      </c>
      <c r="AH66" s="695">
        <v>7.6255016260000001</v>
      </c>
      <c r="AI66" s="695">
        <v>0</v>
      </c>
      <c r="AJ66" s="695">
        <v>0</v>
      </c>
      <c r="AK66" s="695">
        <v>0</v>
      </c>
      <c r="AL66" s="695">
        <v>0</v>
      </c>
      <c r="AM66" s="695">
        <v>0</v>
      </c>
      <c r="AN66" s="695">
        <v>0</v>
      </c>
      <c r="AO66" s="695">
        <v>0</v>
      </c>
      <c r="AP66" s="631"/>
      <c r="AQ66" s="695">
        <v>0</v>
      </c>
      <c r="AR66" s="695">
        <v>0</v>
      </c>
      <c r="AS66" s="695">
        <v>0</v>
      </c>
      <c r="AT66" s="695">
        <v>395701.4325</v>
      </c>
      <c r="AU66" s="695">
        <v>368153.4656</v>
      </c>
      <c r="AV66" s="695">
        <v>354413.15419999999</v>
      </c>
      <c r="AW66" s="695">
        <v>354413.15419999999</v>
      </c>
      <c r="AX66" s="695">
        <v>354413.15419999999</v>
      </c>
      <c r="AY66" s="695">
        <v>354413.15419999999</v>
      </c>
      <c r="AZ66" s="695">
        <v>354413.15419999999</v>
      </c>
      <c r="BA66" s="695">
        <v>353737.01069999998</v>
      </c>
      <c r="BB66" s="695">
        <v>353737.01069999998</v>
      </c>
      <c r="BC66" s="695">
        <v>301025.96919999999</v>
      </c>
      <c r="BD66" s="695">
        <v>276655.52549999999</v>
      </c>
      <c r="BE66" s="695">
        <v>273088.14429999999</v>
      </c>
      <c r="BF66" s="695">
        <v>273088.14429999999</v>
      </c>
      <c r="BG66" s="695">
        <v>271396.28000000003</v>
      </c>
      <c r="BH66" s="695">
        <v>271396.28000000003</v>
      </c>
      <c r="BI66" s="695">
        <v>271074.47820000001</v>
      </c>
      <c r="BJ66" s="695">
        <v>121469.0938</v>
      </c>
      <c r="BK66" s="695">
        <v>121469.0938</v>
      </c>
      <c r="BL66" s="695">
        <v>121469.0938</v>
      </c>
      <c r="BM66" s="695">
        <v>121469.0938</v>
      </c>
      <c r="BN66" s="695">
        <v>0</v>
      </c>
      <c r="BO66" s="695">
        <v>0</v>
      </c>
      <c r="BP66" s="695">
        <v>0</v>
      </c>
      <c r="BQ66" s="695">
        <v>0</v>
      </c>
      <c r="BR66" s="695">
        <v>0</v>
      </c>
      <c r="BS66" s="695">
        <v>0</v>
      </c>
      <c r="BT66" s="695">
        <v>0</v>
      </c>
    </row>
    <row r="67" spans="2:73">
      <c r="B67" s="690" t="s">
        <v>208</v>
      </c>
      <c r="C67" s="690" t="s">
        <v>756</v>
      </c>
      <c r="D67" s="690" t="s">
        <v>14</v>
      </c>
      <c r="E67" s="690" t="s">
        <v>739</v>
      </c>
      <c r="F67" s="690" t="s">
        <v>29</v>
      </c>
      <c r="G67" s="690" t="s">
        <v>741</v>
      </c>
      <c r="H67" s="690">
        <v>2014</v>
      </c>
      <c r="I67" s="642" t="s">
        <v>573</v>
      </c>
      <c r="J67" s="642" t="s">
        <v>588</v>
      </c>
      <c r="K67" s="631"/>
      <c r="L67" s="695">
        <v>0</v>
      </c>
      <c r="M67" s="695">
        <v>0</v>
      </c>
      <c r="N67" s="695">
        <v>0</v>
      </c>
      <c r="O67" s="695">
        <v>20.22772286</v>
      </c>
      <c r="P67" s="695">
        <v>20.0512938</v>
      </c>
      <c r="Q67" s="695">
        <v>18.409462789999999</v>
      </c>
      <c r="R67" s="695">
        <v>17.546531510000001</v>
      </c>
      <c r="S67" s="695">
        <v>16.756195600000002</v>
      </c>
      <c r="T67" s="695">
        <v>16.756195600000002</v>
      </c>
      <c r="U67" s="695">
        <v>16.756195600000002</v>
      </c>
      <c r="V67" s="695">
        <v>16.756195600000002</v>
      </c>
      <c r="W67" s="695">
        <v>10.66948779</v>
      </c>
      <c r="X67" s="695">
        <v>10.66948779</v>
      </c>
      <c r="Y67" s="695">
        <v>7.4891687469999999</v>
      </c>
      <c r="Z67" s="695">
        <v>7.4891687469999999</v>
      </c>
      <c r="AA67" s="695">
        <v>7.4891687469999999</v>
      </c>
      <c r="AB67" s="695">
        <v>7.4891687469999999</v>
      </c>
      <c r="AC67" s="695">
        <v>3.3225686830000001</v>
      </c>
      <c r="AD67" s="695">
        <v>0.68720000999999997</v>
      </c>
      <c r="AE67" s="695">
        <v>0.68720000999999997</v>
      </c>
      <c r="AF67" s="695">
        <v>0.68720000999999997</v>
      </c>
      <c r="AG67" s="695">
        <v>0.68720000999999997</v>
      </c>
      <c r="AH67" s="695">
        <v>0.68720000999999997</v>
      </c>
      <c r="AI67" s="695">
        <v>0.68720000999999997</v>
      </c>
      <c r="AJ67" s="695">
        <v>0</v>
      </c>
      <c r="AK67" s="695">
        <v>0</v>
      </c>
      <c r="AL67" s="695">
        <v>0</v>
      </c>
      <c r="AM67" s="695">
        <v>0</v>
      </c>
      <c r="AN67" s="695">
        <v>0</v>
      </c>
      <c r="AO67" s="695">
        <v>0</v>
      </c>
      <c r="AP67" s="631"/>
      <c r="AQ67" s="695">
        <v>0</v>
      </c>
      <c r="AR67" s="695">
        <v>0</v>
      </c>
      <c r="AS67" s="695">
        <v>0</v>
      </c>
      <c r="AT67" s="695">
        <v>283424.48670000001</v>
      </c>
      <c r="AU67" s="695">
        <v>280021.51250000001</v>
      </c>
      <c r="AV67" s="695">
        <v>248542.49369999999</v>
      </c>
      <c r="AW67" s="695">
        <v>231994.3388</v>
      </c>
      <c r="AX67" s="695">
        <v>216846.2323</v>
      </c>
      <c r="AY67" s="695">
        <v>216846.2323</v>
      </c>
      <c r="AZ67" s="695">
        <v>216846.2323</v>
      </c>
      <c r="BA67" s="695">
        <v>216846.2323</v>
      </c>
      <c r="BB67" s="695">
        <v>100110.28260000001</v>
      </c>
      <c r="BC67" s="695">
        <v>100110.28260000001</v>
      </c>
      <c r="BD67" s="695">
        <v>61098.4375</v>
      </c>
      <c r="BE67" s="695">
        <v>61098.4375</v>
      </c>
      <c r="BF67" s="695">
        <v>61098.4375</v>
      </c>
      <c r="BG67" s="695">
        <v>61098.4375</v>
      </c>
      <c r="BH67" s="695">
        <v>26834.4375</v>
      </c>
      <c r="BI67" s="695">
        <v>5064</v>
      </c>
      <c r="BJ67" s="695">
        <v>5064</v>
      </c>
      <c r="BK67" s="695">
        <v>5064</v>
      </c>
      <c r="BL67" s="695">
        <v>5064</v>
      </c>
      <c r="BM67" s="695">
        <v>5064</v>
      </c>
      <c r="BN67" s="695">
        <v>5064</v>
      </c>
      <c r="BO67" s="695">
        <v>0</v>
      </c>
      <c r="BP67" s="695">
        <v>0</v>
      </c>
      <c r="BQ67" s="695">
        <v>0</v>
      </c>
      <c r="BR67" s="695">
        <v>0</v>
      </c>
      <c r="BS67" s="695">
        <v>0</v>
      </c>
      <c r="BT67" s="695">
        <v>0</v>
      </c>
    </row>
    <row r="68" spans="2:73">
      <c r="B68" s="690" t="s">
        <v>208</v>
      </c>
      <c r="C68" s="690" t="s">
        <v>747</v>
      </c>
      <c r="D68" s="690" t="s">
        <v>3</v>
      </c>
      <c r="E68" s="690" t="s">
        <v>739</v>
      </c>
      <c r="F68" s="690" t="s">
        <v>29</v>
      </c>
      <c r="G68" s="690" t="s">
        <v>741</v>
      </c>
      <c r="H68" s="690">
        <v>2014</v>
      </c>
      <c r="I68" s="642" t="s">
        <v>573</v>
      </c>
      <c r="J68" s="642" t="s">
        <v>588</v>
      </c>
      <c r="K68" s="631"/>
      <c r="L68" s="695">
        <v>0</v>
      </c>
      <c r="M68" s="695">
        <v>0</v>
      </c>
      <c r="N68" s="695">
        <v>0</v>
      </c>
      <c r="O68" s="695">
        <v>545.89839931000006</v>
      </c>
      <c r="P68" s="695">
        <v>545.89839931000006</v>
      </c>
      <c r="Q68" s="695">
        <v>545.89839931000006</v>
      </c>
      <c r="R68" s="695">
        <v>545.89839931000006</v>
      </c>
      <c r="S68" s="695">
        <v>545.89839931000006</v>
      </c>
      <c r="T68" s="695">
        <v>545.89839931000006</v>
      </c>
      <c r="U68" s="695">
        <v>545.89839931000006</v>
      </c>
      <c r="V68" s="695">
        <v>545.89839931000006</v>
      </c>
      <c r="W68" s="695">
        <v>545.89839931000006</v>
      </c>
      <c r="X68" s="695">
        <v>545.89839931000006</v>
      </c>
      <c r="Y68" s="695">
        <v>545.89839931000006</v>
      </c>
      <c r="Z68" s="695">
        <v>545.89839931000006</v>
      </c>
      <c r="AA68" s="695">
        <v>545.89839931000006</v>
      </c>
      <c r="AB68" s="695">
        <v>545.89839931000006</v>
      </c>
      <c r="AC68" s="695">
        <v>545.89839931000006</v>
      </c>
      <c r="AD68" s="695">
        <v>545.89839931000006</v>
      </c>
      <c r="AE68" s="695">
        <v>545.89839931000006</v>
      </c>
      <c r="AF68" s="695">
        <v>545.89839931000006</v>
      </c>
      <c r="AG68" s="695">
        <v>484.22002429999998</v>
      </c>
      <c r="AH68" s="695">
        <v>0</v>
      </c>
      <c r="AI68" s="695">
        <v>0</v>
      </c>
      <c r="AJ68" s="695">
        <v>0</v>
      </c>
      <c r="AK68" s="695">
        <v>0</v>
      </c>
      <c r="AL68" s="695">
        <v>0</v>
      </c>
      <c r="AM68" s="695">
        <v>0</v>
      </c>
      <c r="AN68" s="695">
        <v>0</v>
      </c>
      <c r="AO68" s="695">
        <v>0</v>
      </c>
      <c r="AP68" s="631"/>
      <c r="AQ68" s="695">
        <v>0</v>
      </c>
      <c r="AR68" s="695">
        <v>0</v>
      </c>
      <c r="AS68" s="695">
        <v>0</v>
      </c>
      <c r="AT68" s="695">
        <v>1001824.542288</v>
      </c>
      <c r="AU68" s="695">
        <v>1001824.542288</v>
      </c>
      <c r="AV68" s="695">
        <v>1001824.542288</v>
      </c>
      <c r="AW68" s="695">
        <v>1001824.542288</v>
      </c>
      <c r="AX68" s="695">
        <v>1001824.542288</v>
      </c>
      <c r="AY68" s="695">
        <v>1001824.542288</v>
      </c>
      <c r="AZ68" s="695">
        <v>1001824.542288</v>
      </c>
      <c r="BA68" s="695">
        <v>1001824.542288</v>
      </c>
      <c r="BB68" s="695">
        <v>1001824.542288</v>
      </c>
      <c r="BC68" s="695">
        <v>1001824.542288</v>
      </c>
      <c r="BD68" s="695">
        <v>1001824.542288</v>
      </c>
      <c r="BE68" s="695">
        <v>1001824.542288</v>
      </c>
      <c r="BF68" s="695">
        <v>1001824.542288</v>
      </c>
      <c r="BG68" s="695">
        <v>1001824.542288</v>
      </c>
      <c r="BH68" s="695">
        <v>1001824.542288</v>
      </c>
      <c r="BI68" s="695">
        <v>1001824.542288</v>
      </c>
      <c r="BJ68" s="695">
        <v>1001824.542288</v>
      </c>
      <c r="BK68" s="695">
        <v>1001824.542288</v>
      </c>
      <c r="BL68" s="695">
        <v>946668.38280000002</v>
      </c>
      <c r="BM68" s="695">
        <v>0</v>
      </c>
      <c r="BN68" s="695">
        <v>0</v>
      </c>
      <c r="BO68" s="695">
        <v>0</v>
      </c>
      <c r="BP68" s="695">
        <v>0</v>
      </c>
      <c r="BQ68" s="695">
        <v>0</v>
      </c>
      <c r="BR68" s="695">
        <v>0</v>
      </c>
      <c r="BS68" s="695">
        <v>0</v>
      </c>
      <c r="BT68" s="695">
        <v>0</v>
      </c>
    </row>
    <row r="69" spans="2:73">
      <c r="B69" s="690" t="s">
        <v>208</v>
      </c>
      <c r="C69" s="690" t="s">
        <v>760</v>
      </c>
      <c r="D69" s="690" t="s">
        <v>761</v>
      </c>
      <c r="E69" s="690" t="s">
        <v>739</v>
      </c>
      <c r="F69" s="690" t="s">
        <v>490</v>
      </c>
      <c r="G69" s="690" t="s">
        <v>741</v>
      </c>
      <c r="H69" s="690">
        <v>2014</v>
      </c>
      <c r="I69" s="642" t="s">
        <v>573</v>
      </c>
      <c r="J69" s="642" t="s">
        <v>588</v>
      </c>
      <c r="K69" s="631"/>
      <c r="L69" s="695">
        <v>0</v>
      </c>
      <c r="M69" s="695">
        <v>0</v>
      </c>
      <c r="N69" s="695">
        <v>0</v>
      </c>
      <c r="O69" s="695">
        <v>0</v>
      </c>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5">
        <v>0</v>
      </c>
      <c r="AP69" s="631"/>
      <c r="AQ69" s="695">
        <v>0</v>
      </c>
      <c r="AR69" s="695">
        <v>0</v>
      </c>
      <c r="AS69" s="695">
        <v>0</v>
      </c>
      <c r="AT69" s="695">
        <v>492720.74</v>
      </c>
      <c r="AU69" s="695">
        <v>492720.74</v>
      </c>
      <c r="AV69" s="695">
        <v>492720.74</v>
      </c>
      <c r="AW69" s="695">
        <v>492720.74</v>
      </c>
      <c r="AX69" s="695">
        <v>492720.74</v>
      </c>
      <c r="AY69" s="695">
        <v>492720.74</v>
      </c>
      <c r="AZ69" s="695">
        <v>492720.74</v>
      </c>
      <c r="BA69" s="695">
        <v>492720.74</v>
      </c>
      <c r="BB69" s="695">
        <v>492720.74</v>
      </c>
      <c r="BC69" s="695">
        <v>492720.74</v>
      </c>
      <c r="BD69" s="695">
        <v>492720.74</v>
      </c>
      <c r="BE69" s="695">
        <v>492720.74</v>
      </c>
      <c r="BF69" s="695">
        <v>492720.74</v>
      </c>
      <c r="BG69" s="695">
        <v>492720.74</v>
      </c>
      <c r="BH69" s="695">
        <v>492720.74</v>
      </c>
      <c r="BI69" s="695">
        <v>492720.74</v>
      </c>
      <c r="BJ69" s="695">
        <v>492720.74</v>
      </c>
      <c r="BK69" s="695">
        <v>492720.74</v>
      </c>
      <c r="BL69" s="695">
        <v>492720.74</v>
      </c>
      <c r="BM69" s="695">
        <v>492720.74</v>
      </c>
      <c r="BN69" s="695">
        <v>0</v>
      </c>
      <c r="BO69" s="695">
        <v>0</v>
      </c>
      <c r="BP69" s="695">
        <v>0</v>
      </c>
      <c r="BQ69" s="695">
        <v>0</v>
      </c>
      <c r="BR69" s="695">
        <v>0</v>
      </c>
      <c r="BS69" s="695">
        <v>0</v>
      </c>
      <c r="BT69" s="695">
        <v>0</v>
      </c>
    </row>
    <row r="70" spans="2:73">
      <c r="B70" s="690" t="s">
        <v>208</v>
      </c>
      <c r="C70" s="690" t="s">
        <v>490</v>
      </c>
      <c r="D70" s="690" t="s">
        <v>762</v>
      </c>
      <c r="E70" s="690" t="s">
        <v>739</v>
      </c>
      <c r="F70" s="690" t="s">
        <v>490</v>
      </c>
      <c r="G70" s="690" t="s">
        <v>743</v>
      </c>
      <c r="H70" s="690">
        <v>2014</v>
      </c>
      <c r="I70" s="642" t="s">
        <v>573</v>
      </c>
      <c r="J70" s="642" t="s">
        <v>588</v>
      </c>
      <c r="K70" s="631"/>
      <c r="L70" s="695">
        <v>0</v>
      </c>
      <c r="M70" s="695">
        <v>0</v>
      </c>
      <c r="N70" s="695">
        <v>0</v>
      </c>
      <c r="O70" s="695">
        <v>904.30317530000002</v>
      </c>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5">
        <v>0</v>
      </c>
      <c r="AP70" s="631"/>
      <c r="AQ70" s="695">
        <v>0</v>
      </c>
      <c r="AR70" s="695">
        <v>0</v>
      </c>
      <c r="AS70" s="695">
        <v>0</v>
      </c>
      <c r="AT70" s="695">
        <v>0</v>
      </c>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5">
        <v>0</v>
      </c>
    </row>
    <row r="71" spans="2:73">
      <c r="B71" s="690" t="s">
        <v>763</v>
      </c>
      <c r="C71" s="690" t="s">
        <v>737</v>
      </c>
      <c r="D71" s="690" t="s">
        <v>764</v>
      </c>
      <c r="E71" s="690" t="s">
        <v>739</v>
      </c>
      <c r="F71" s="690" t="s">
        <v>755</v>
      </c>
      <c r="G71" s="690" t="s">
        <v>743</v>
      </c>
      <c r="H71" s="690">
        <v>2014</v>
      </c>
      <c r="I71" s="642" t="s">
        <v>573</v>
      </c>
      <c r="J71" s="642" t="s">
        <v>588</v>
      </c>
      <c r="K71" s="631"/>
      <c r="L71" s="695">
        <v>0</v>
      </c>
      <c r="M71" s="695">
        <v>0</v>
      </c>
      <c r="N71" s="695">
        <v>0</v>
      </c>
      <c r="O71" s="695">
        <v>87.781019999999998</v>
      </c>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5">
        <v>0</v>
      </c>
      <c r="AP71" s="631"/>
      <c r="AQ71" s="695">
        <v>0</v>
      </c>
      <c r="AR71" s="695">
        <v>0</v>
      </c>
      <c r="AS71" s="695">
        <v>0</v>
      </c>
      <c r="AT71" s="695">
        <v>0</v>
      </c>
      <c r="AU71" s="695">
        <v>0</v>
      </c>
      <c r="AV71" s="695">
        <v>0</v>
      </c>
      <c r="AW71" s="695">
        <v>0</v>
      </c>
      <c r="AX71" s="695">
        <v>0</v>
      </c>
      <c r="AY71" s="695">
        <v>0</v>
      </c>
      <c r="AZ71" s="695">
        <v>0</v>
      </c>
      <c r="BA71" s="695">
        <v>0</v>
      </c>
      <c r="BB71" s="695">
        <v>0</v>
      </c>
      <c r="BC71" s="695">
        <v>0</v>
      </c>
      <c r="BD71" s="695">
        <v>0</v>
      </c>
      <c r="BE71" s="695">
        <v>0</v>
      </c>
      <c r="BF71" s="695">
        <v>0</v>
      </c>
      <c r="BG71" s="695">
        <v>0</v>
      </c>
      <c r="BH71" s="695">
        <v>0</v>
      </c>
      <c r="BI71" s="695">
        <v>0</v>
      </c>
      <c r="BJ71" s="695">
        <v>0</v>
      </c>
      <c r="BK71" s="695">
        <v>0</v>
      </c>
      <c r="BL71" s="695">
        <v>0</v>
      </c>
      <c r="BM71" s="695">
        <v>0</v>
      </c>
      <c r="BN71" s="695">
        <v>0</v>
      </c>
      <c r="BO71" s="695">
        <v>0</v>
      </c>
      <c r="BP71" s="695">
        <v>0</v>
      </c>
      <c r="BQ71" s="695">
        <v>0</v>
      </c>
      <c r="BR71" s="695">
        <v>0</v>
      </c>
      <c r="BS71" s="695">
        <v>0</v>
      </c>
      <c r="BT71" s="695">
        <v>0</v>
      </c>
    </row>
    <row r="72" spans="2:73">
      <c r="B72" s="690" t="s">
        <v>763</v>
      </c>
      <c r="C72" s="690" t="s">
        <v>751</v>
      </c>
      <c r="D72" s="690" t="s">
        <v>9</v>
      </c>
      <c r="E72" s="690" t="s">
        <v>739</v>
      </c>
      <c r="F72" s="690" t="s">
        <v>751</v>
      </c>
      <c r="G72" s="690" t="s">
        <v>743</v>
      </c>
      <c r="H72" s="690">
        <v>2014</v>
      </c>
      <c r="I72" s="642" t="s">
        <v>573</v>
      </c>
      <c r="J72" s="642" t="s">
        <v>588</v>
      </c>
      <c r="K72" s="631"/>
      <c r="L72" s="695">
        <v>0</v>
      </c>
      <c r="M72" s="695">
        <v>0</v>
      </c>
      <c r="N72" s="695">
        <v>0</v>
      </c>
      <c r="O72" s="695">
        <v>85.5595</v>
      </c>
      <c r="P72" s="695">
        <v>0</v>
      </c>
      <c r="Q72" s="695">
        <v>0</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5">
        <v>0</v>
      </c>
      <c r="AP72" s="631"/>
      <c r="AQ72" s="695">
        <v>0</v>
      </c>
      <c r="AR72" s="695">
        <v>0</v>
      </c>
      <c r="AS72" s="695">
        <v>0</v>
      </c>
      <c r="AT72" s="695">
        <v>0</v>
      </c>
      <c r="AU72" s="695">
        <v>0</v>
      </c>
      <c r="AV72" s="695">
        <v>0</v>
      </c>
      <c r="AW72" s="695">
        <v>0</v>
      </c>
      <c r="AX72" s="695">
        <v>0</v>
      </c>
      <c r="AY72" s="695">
        <v>0</v>
      </c>
      <c r="AZ72" s="695">
        <v>0</v>
      </c>
      <c r="BA72" s="695">
        <v>0</v>
      </c>
      <c r="BB72" s="695">
        <v>0</v>
      </c>
      <c r="BC72" s="695">
        <v>0</v>
      </c>
      <c r="BD72" s="695">
        <v>0</v>
      </c>
      <c r="BE72" s="695">
        <v>0</v>
      </c>
      <c r="BF72" s="695">
        <v>0</v>
      </c>
      <c r="BG72" s="695">
        <v>0</v>
      </c>
      <c r="BH72" s="695">
        <v>0</v>
      </c>
      <c r="BI72" s="695">
        <v>0</v>
      </c>
      <c r="BJ72" s="695">
        <v>0</v>
      </c>
      <c r="BK72" s="695">
        <v>0</v>
      </c>
      <c r="BL72" s="695">
        <v>0</v>
      </c>
      <c r="BM72" s="695">
        <v>0</v>
      </c>
      <c r="BN72" s="695">
        <v>0</v>
      </c>
      <c r="BO72" s="695">
        <v>0</v>
      </c>
      <c r="BP72" s="695">
        <v>0</v>
      </c>
      <c r="BQ72" s="695">
        <v>0</v>
      </c>
      <c r="BR72" s="695">
        <v>0</v>
      </c>
      <c r="BS72" s="695">
        <v>0</v>
      </c>
      <c r="BT72" s="695">
        <v>0</v>
      </c>
    </row>
    <row r="73" spans="2:73">
      <c r="B73" s="690" t="s">
        <v>758</v>
      </c>
      <c r="C73" s="690" t="s">
        <v>737</v>
      </c>
      <c r="D73" s="690" t="s">
        <v>764</v>
      </c>
      <c r="E73" s="690" t="s">
        <v>739</v>
      </c>
      <c r="F73" s="690" t="s">
        <v>755</v>
      </c>
      <c r="G73" s="690" t="s">
        <v>743</v>
      </c>
      <c r="H73" s="690">
        <v>2014</v>
      </c>
      <c r="I73" s="642" t="s">
        <v>573</v>
      </c>
      <c r="J73" s="642" t="s">
        <v>588</v>
      </c>
      <c r="K73" s="631"/>
      <c r="L73" s="695">
        <v>0</v>
      </c>
      <c r="M73" s="695">
        <v>0</v>
      </c>
      <c r="N73" s="695">
        <v>0</v>
      </c>
      <c r="O73" s="695">
        <v>82.441599999999994</v>
      </c>
      <c r="P73" s="695">
        <v>0</v>
      </c>
      <c r="Q73" s="695">
        <v>0</v>
      </c>
      <c r="R73" s="695">
        <v>0</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5">
        <v>0</v>
      </c>
      <c r="AP73" s="631"/>
      <c r="AQ73" s="695">
        <v>0</v>
      </c>
      <c r="AR73" s="695">
        <v>0</v>
      </c>
      <c r="AS73" s="695">
        <v>0</v>
      </c>
      <c r="AT73" s="695">
        <v>0</v>
      </c>
      <c r="AU73" s="695">
        <v>0</v>
      </c>
      <c r="AV73" s="695">
        <v>0</v>
      </c>
      <c r="AW73" s="695">
        <v>0</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5">
        <v>0</v>
      </c>
    </row>
    <row r="74" spans="2:73">
      <c r="B74" s="690" t="s">
        <v>758</v>
      </c>
      <c r="C74" s="690" t="s">
        <v>737</v>
      </c>
      <c r="D74" s="690" t="s">
        <v>759</v>
      </c>
      <c r="E74" s="690" t="s">
        <v>739</v>
      </c>
      <c r="F74" s="690" t="s">
        <v>755</v>
      </c>
      <c r="G74" s="690" t="s">
        <v>743</v>
      </c>
      <c r="H74" s="690">
        <v>2014</v>
      </c>
      <c r="I74" s="642" t="s">
        <v>573</v>
      </c>
      <c r="J74" s="642" t="s">
        <v>588</v>
      </c>
      <c r="K74" s="631"/>
      <c r="L74" s="695">
        <v>0</v>
      </c>
      <c r="M74" s="695">
        <v>0</v>
      </c>
      <c r="N74" s="695">
        <v>0</v>
      </c>
      <c r="O74" s="695">
        <v>86.513549999999995</v>
      </c>
      <c r="P74" s="695">
        <v>0</v>
      </c>
      <c r="Q74" s="695">
        <v>0</v>
      </c>
      <c r="R74" s="695">
        <v>0</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5">
        <v>0</v>
      </c>
      <c r="AP74" s="631"/>
      <c r="AQ74" s="695">
        <v>0</v>
      </c>
      <c r="AR74" s="695">
        <v>0</v>
      </c>
      <c r="AS74" s="695">
        <v>0</v>
      </c>
      <c r="AT74" s="695">
        <v>0</v>
      </c>
      <c r="AU74" s="695">
        <v>0</v>
      </c>
      <c r="AV74" s="695">
        <v>0</v>
      </c>
      <c r="AW74" s="695">
        <v>0</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5">
        <v>0</v>
      </c>
    </row>
    <row r="75" spans="2:73">
      <c r="B75" s="690" t="s">
        <v>758</v>
      </c>
      <c r="C75" s="690" t="s">
        <v>747</v>
      </c>
      <c r="D75" s="690" t="s">
        <v>42</v>
      </c>
      <c r="E75" s="690" t="s">
        <v>739</v>
      </c>
      <c r="F75" s="690" t="s">
        <v>29</v>
      </c>
      <c r="G75" s="690" t="s">
        <v>743</v>
      </c>
      <c r="H75" s="690">
        <v>2014</v>
      </c>
      <c r="I75" s="642" t="s">
        <v>573</v>
      </c>
      <c r="J75" s="642" t="s">
        <v>588</v>
      </c>
      <c r="K75" s="631"/>
      <c r="L75" s="695">
        <v>0</v>
      </c>
      <c r="M75" s="695">
        <v>0</v>
      </c>
      <c r="N75" s="695">
        <v>0</v>
      </c>
      <c r="O75" s="695">
        <v>377.00779999999997</v>
      </c>
      <c r="P75" s="695">
        <v>0</v>
      </c>
      <c r="Q75" s="695">
        <v>0</v>
      </c>
      <c r="R75" s="695">
        <v>0</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5">
        <v>0</v>
      </c>
      <c r="AP75" s="631"/>
      <c r="AQ75" s="695">
        <v>0</v>
      </c>
      <c r="AR75" s="695">
        <v>0</v>
      </c>
      <c r="AS75" s="695">
        <v>0</v>
      </c>
      <c r="AT75" s="695">
        <v>0</v>
      </c>
      <c r="AU75" s="695">
        <v>0</v>
      </c>
      <c r="AV75" s="695">
        <v>0</v>
      </c>
      <c r="AW75" s="695">
        <v>0</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5">
        <v>0</v>
      </c>
    </row>
    <row r="76" spans="2:73">
      <c r="B76" s="690" t="s">
        <v>758</v>
      </c>
      <c r="C76" s="690" t="s">
        <v>751</v>
      </c>
      <c r="D76" s="690" t="s">
        <v>9</v>
      </c>
      <c r="E76" s="690" t="s">
        <v>739</v>
      </c>
      <c r="F76" s="690" t="s">
        <v>751</v>
      </c>
      <c r="G76" s="690" t="s">
        <v>743</v>
      </c>
      <c r="H76" s="690">
        <v>2014</v>
      </c>
      <c r="I76" s="642" t="s">
        <v>573</v>
      </c>
      <c r="J76" s="642" t="s">
        <v>588</v>
      </c>
      <c r="K76" s="631"/>
      <c r="L76" s="695">
        <v>0</v>
      </c>
      <c r="M76" s="695">
        <v>0</v>
      </c>
      <c r="N76" s="695">
        <v>0</v>
      </c>
      <c r="O76" s="695">
        <v>2850.5740000000001</v>
      </c>
      <c r="P76" s="695">
        <v>0</v>
      </c>
      <c r="Q76" s="695">
        <v>0</v>
      </c>
      <c r="R76" s="695">
        <v>0</v>
      </c>
      <c r="S76" s="695">
        <v>0</v>
      </c>
      <c r="T76" s="695">
        <v>0</v>
      </c>
      <c r="U76" s="695">
        <v>0</v>
      </c>
      <c r="V76" s="695">
        <v>0</v>
      </c>
      <c r="W76" s="695">
        <v>0</v>
      </c>
      <c r="X76" s="695">
        <v>0</v>
      </c>
      <c r="Y76" s="695">
        <v>0</v>
      </c>
      <c r="Z76" s="695">
        <v>0</v>
      </c>
      <c r="AA76" s="695">
        <v>0</v>
      </c>
      <c r="AB76" s="695">
        <v>0</v>
      </c>
      <c r="AC76" s="695">
        <v>0</v>
      </c>
      <c r="AD76" s="695">
        <v>0</v>
      </c>
      <c r="AE76" s="695">
        <v>0</v>
      </c>
      <c r="AF76" s="695">
        <v>0</v>
      </c>
      <c r="AG76" s="695">
        <v>0</v>
      </c>
      <c r="AH76" s="695">
        <v>0</v>
      </c>
      <c r="AI76" s="695">
        <v>0</v>
      </c>
      <c r="AJ76" s="695">
        <v>0</v>
      </c>
      <c r="AK76" s="695">
        <v>0</v>
      </c>
      <c r="AL76" s="695">
        <v>0</v>
      </c>
      <c r="AM76" s="695">
        <v>0</v>
      </c>
      <c r="AN76" s="695">
        <v>0</v>
      </c>
      <c r="AO76" s="695">
        <v>0</v>
      </c>
      <c r="AP76" s="631"/>
      <c r="AQ76" s="695">
        <v>0</v>
      </c>
      <c r="AR76" s="695">
        <v>0</v>
      </c>
      <c r="AS76" s="695">
        <v>0</v>
      </c>
      <c r="AT76" s="695">
        <v>0</v>
      </c>
      <c r="AU76" s="695">
        <v>0</v>
      </c>
      <c r="AV76" s="695">
        <v>0</v>
      </c>
      <c r="AW76" s="695">
        <v>0</v>
      </c>
      <c r="AX76" s="695">
        <v>0</v>
      </c>
      <c r="AY76" s="695">
        <v>0</v>
      </c>
      <c r="AZ76" s="695">
        <v>0</v>
      </c>
      <c r="BA76" s="695">
        <v>0</v>
      </c>
      <c r="BB76" s="695">
        <v>0</v>
      </c>
      <c r="BC76" s="695">
        <v>0</v>
      </c>
      <c r="BD76" s="695">
        <v>0</v>
      </c>
      <c r="BE76" s="695">
        <v>0</v>
      </c>
      <c r="BF76" s="695">
        <v>0</v>
      </c>
      <c r="BG76" s="695">
        <v>0</v>
      </c>
      <c r="BH76" s="695">
        <v>0</v>
      </c>
      <c r="BI76" s="695">
        <v>0</v>
      </c>
      <c r="BJ76" s="695">
        <v>0</v>
      </c>
      <c r="BK76" s="695">
        <v>0</v>
      </c>
      <c r="BL76" s="695">
        <v>0</v>
      </c>
      <c r="BM76" s="695">
        <v>0</v>
      </c>
      <c r="BN76" s="695">
        <v>0</v>
      </c>
      <c r="BO76" s="695">
        <v>0</v>
      </c>
      <c r="BP76" s="695">
        <v>0</v>
      </c>
      <c r="BQ76" s="695">
        <v>0</v>
      </c>
      <c r="BR76" s="695">
        <v>0</v>
      </c>
      <c r="BS76" s="695">
        <v>0</v>
      </c>
      <c r="BT76" s="695">
        <v>0</v>
      </c>
    </row>
    <row r="77" spans="2:73">
      <c r="B77" s="690"/>
      <c r="C77" s="690"/>
      <c r="D77" s="690"/>
      <c r="E77" s="690"/>
      <c r="F77" s="690"/>
      <c r="G77" s="690"/>
      <c r="H77" s="690"/>
      <c r="I77" s="642"/>
      <c r="J77" s="642"/>
      <c r="K77" s="631"/>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1"/>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2"/>
      <c r="J78" s="642"/>
      <c r="K78" s="631"/>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1"/>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75">
      <c r="B79" s="690"/>
      <c r="C79" s="690"/>
      <c r="D79" s="690"/>
      <c r="E79" s="690"/>
      <c r="F79" s="690"/>
      <c r="G79" s="690"/>
      <c r="H79" s="690"/>
      <c r="I79" s="642"/>
      <c r="J79" s="642"/>
      <c r="K79" s="631"/>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1"/>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75">
      <c r="B80" s="690"/>
      <c r="C80" s="690"/>
      <c r="D80" s="690"/>
      <c r="E80" s="690"/>
      <c r="F80" s="690"/>
      <c r="G80" s="690"/>
      <c r="H80" s="690"/>
      <c r="I80" s="642"/>
      <c r="J80" s="642"/>
      <c r="K80" s="631"/>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1"/>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2"/>
      <c r="J81" s="642"/>
      <c r="K81" s="631"/>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1"/>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75">
      <c r="B82" s="690"/>
      <c r="C82" s="690"/>
      <c r="D82" s="690"/>
      <c r="E82" s="690"/>
      <c r="F82" s="690"/>
      <c r="G82" s="690"/>
      <c r="H82" s="690"/>
      <c r="I82" s="642"/>
      <c r="J82" s="642"/>
      <c r="K82" s="631"/>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1"/>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75">
      <c r="B83" s="690"/>
      <c r="C83" s="690"/>
      <c r="D83" s="690"/>
      <c r="E83" s="690"/>
      <c r="F83" s="690"/>
      <c r="G83" s="690"/>
      <c r="H83" s="690"/>
      <c r="I83" s="642"/>
      <c r="J83" s="642"/>
      <c r="K83" s="631"/>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1"/>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75">
      <c r="B84" s="690"/>
      <c r="C84" s="690"/>
      <c r="D84" s="690"/>
      <c r="E84" s="690"/>
      <c r="F84" s="690"/>
      <c r="G84" s="690"/>
      <c r="H84" s="690"/>
      <c r="I84" s="642"/>
      <c r="J84" s="642"/>
      <c r="K84" s="631"/>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1"/>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2"/>
      <c r="J85" s="642"/>
      <c r="K85" s="631"/>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1"/>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2"/>
      <c r="J86" s="642"/>
      <c r="K86" s="631"/>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1"/>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2"/>
      <c r="J87" s="642"/>
      <c r="K87" s="631"/>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1"/>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2"/>
      <c r="J88" s="642"/>
      <c r="K88" s="631"/>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1"/>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2"/>
      <c r="J89" s="642"/>
      <c r="K89" s="631"/>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1"/>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2"/>
      <c r="J90" s="642"/>
      <c r="K90" s="631"/>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1"/>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2"/>
      <c r="J91" s="642"/>
      <c r="K91" s="631"/>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1"/>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2"/>
      <c r="J92" s="642"/>
      <c r="K92" s="631"/>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1"/>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2"/>
      <c r="J93" s="642"/>
      <c r="K93" s="631"/>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1"/>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2"/>
      <c r="J94" s="642"/>
      <c r="K94" s="631"/>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1"/>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2"/>
      <c r="J95" s="642"/>
      <c r="K95" s="631"/>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1"/>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2"/>
      <c r="J96" s="642"/>
      <c r="K96" s="631"/>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1"/>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2"/>
      <c r="J97" s="642"/>
      <c r="K97" s="631"/>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1"/>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75">
      <c r="B98" s="690"/>
      <c r="C98" s="690"/>
      <c r="D98" s="690"/>
      <c r="E98" s="690"/>
      <c r="F98" s="690"/>
      <c r="G98" s="690"/>
      <c r="H98" s="690"/>
      <c r="I98" s="642"/>
      <c r="J98" s="642"/>
      <c r="K98" s="631"/>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1"/>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75">
      <c r="B99" s="690"/>
      <c r="C99" s="690"/>
      <c r="D99" s="690"/>
      <c r="E99" s="690"/>
      <c r="F99" s="690"/>
      <c r="G99" s="690"/>
      <c r="H99" s="690"/>
      <c r="I99" s="642"/>
      <c r="J99" s="642"/>
      <c r="K99" s="631"/>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1"/>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75">
      <c r="B100" s="690"/>
      <c r="C100" s="690"/>
      <c r="D100" s="690"/>
      <c r="E100" s="690"/>
      <c r="F100" s="690"/>
      <c r="G100" s="690"/>
      <c r="H100" s="690"/>
      <c r="I100" s="642"/>
      <c r="J100" s="642"/>
      <c r="K100" s="631"/>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1"/>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2"/>
      <c r="J101" s="642"/>
      <c r="K101" s="631"/>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1"/>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75">
      <c r="B102" s="690"/>
      <c r="C102" s="690"/>
      <c r="D102" s="690"/>
      <c r="E102" s="690"/>
      <c r="F102" s="690"/>
      <c r="G102" s="690"/>
      <c r="H102" s="690"/>
      <c r="I102" s="642"/>
      <c r="J102" s="642"/>
      <c r="K102" s="631"/>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1"/>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75">
      <c r="B103" s="690"/>
      <c r="C103" s="690"/>
      <c r="D103" s="690"/>
      <c r="E103" s="690"/>
      <c r="F103" s="690"/>
      <c r="G103" s="690"/>
      <c r="H103" s="690"/>
      <c r="I103" s="642"/>
      <c r="J103" s="642"/>
      <c r="K103" s="631"/>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1"/>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75">
      <c r="B104" s="690"/>
      <c r="C104" s="690"/>
      <c r="D104" s="690"/>
      <c r="E104" s="690"/>
      <c r="F104" s="690"/>
      <c r="G104" s="690"/>
      <c r="H104" s="690"/>
      <c r="I104" s="642"/>
      <c r="J104" s="642"/>
      <c r="K104" s="631"/>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1"/>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75">
      <c r="B105" s="690"/>
      <c r="C105" s="690"/>
      <c r="D105" s="690"/>
      <c r="E105" s="690"/>
      <c r="F105" s="690"/>
      <c r="G105" s="690"/>
      <c r="H105" s="690"/>
      <c r="I105" s="642"/>
      <c r="J105" s="642"/>
      <c r="K105" s="631"/>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1"/>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75">
      <c r="B106" s="690"/>
      <c r="C106" s="690"/>
      <c r="D106" s="690"/>
      <c r="E106" s="690"/>
      <c r="F106" s="690"/>
      <c r="G106" s="690"/>
      <c r="H106" s="690"/>
      <c r="I106" s="642"/>
      <c r="J106" s="642"/>
      <c r="K106" s="631"/>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1"/>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75">
      <c r="B107" s="690"/>
      <c r="C107" s="690"/>
      <c r="D107" s="690"/>
      <c r="E107" s="690"/>
      <c r="F107" s="690"/>
      <c r="G107" s="690"/>
      <c r="H107" s="690"/>
      <c r="I107" s="642"/>
      <c r="J107" s="642"/>
      <c r="K107" s="631"/>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1"/>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75">
      <c r="B108" s="690"/>
      <c r="C108" s="690"/>
      <c r="D108" s="690"/>
      <c r="E108" s="690"/>
      <c r="F108" s="690"/>
      <c r="G108" s="690"/>
      <c r="H108" s="690"/>
      <c r="I108" s="642"/>
      <c r="J108" s="642"/>
      <c r="K108" s="631"/>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1"/>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75">
      <c r="B109" s="690"/>
      <c r="C109" s="690"/>
      <c r="D109" s="690"/>
      <c r="E109" s="690"/>
      <c r="F109" s="690"/>
      <c r="G109" s="690"/>
      <c r="H109" s="690"/>
      <c r="I109" s="642"/>
      <c r="J109" s="642"/>
      <c r="K109" s="631"/>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1"/>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75">
      <c r="B110" s="690"/>
      <c r="C110" s="690"/>
      <c r="D110" s="690"/>
      <c r="E110" s="690"/>
      <c r="F110" s="690"/>
      <c r="G110" s="690"/>
      <c r="H110" s="690"/>
      <c r="I110" s="642"/>
      <c r="J110" s="642"/>
      <c r="K110" s="631"/>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1"/>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75">
      <c r="B111" s="690"/>
      <c r="C111" s="690"/>
      <c r="D111" s="690"/>
      <c r="E111" s="690"/>
      <c r="F111" s="690"/>
      <c r="G111" s="690"/>
      <c r="H111" s="690"/>
      <c r="I111" s="642"/>
      <c r="J111" s="642"/>
      <c r="K111" s="631"/>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1"/>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2"/>
      <c r="J112" s="642"/>
      <c r="K112" s="631"/>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1"/>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2"/>
      <c r="J113" s="642"/>
      <c r="K113" s="631"/>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1"/>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2"/>
      <c r="J114" s="642"/>
      <c r="K114" s="631"/>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1"/>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75">
      <c r="B115" s="690"/>
      <c r="C115" s="690"/>
      <c r="D115" s="690"/>
      <c r="E115" s="690"/>
      <c r="F115" s="690"/>
      <c r="G115" s="690"/>
      <c r="H115" s="690"/>
      <c r="I115" s="642"/>
      <c r="J115" s="642"/>
      <c r="K115" s="631"/>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1"/>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75">
      <c r="B116" s="690"/>
      <c r="C116" s="690"/>
      <c r="D116" s="690"/>
      <c r="E116" s="690"/>
      <c r="F116" s="690"/>
      <c r="G116" s="690"/>
      <c r="H116" s="690"/>
      <c r="I116" s="642"/>
      <c r="J116" s="642"/>
      <c r="K116" s="631"/>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1"/>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75">
      <c r="B117" s="690"/>
      <c r="C117" s="690"/>
      <c r="D117" s="690"/>
      <c r="E117" s="690"/>
      <c r="F117" s="690"/>
      <c r="G117" s="690"/>
      <c r="H117" s="690"/>
      <c r="I117" s="642"/>
      <c r="J117" s="642"/>
      <c r="K117" s="631"/>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1"/>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75">
      <c r="B118" s="690"/>
      <c r="C118" s="690"/>
      <c r="D118" s="690"/>
      <c r="E118" s="690"/>
      <c r="F118" s="690"/>
      <c r="G118" s="690"/>
      <c r="H118" s="690"/>
      <c r="I118" s="642"/>
      <c r="J118" s="642"/>
      <c r="K118" s="631"/>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1"/>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75">
      <c r="B119" s="690"/>
      <c r="C119" s="690"/>
      <c r="D119" s="690"/>
      <c r="E119" s="690"/>
      <c r="F119" s="690"/>
      <c r="G119" s="690"/>
      <c r="H119" s="690"/>
      <c r="I119" s="642"/>
      <c r="J119" s="642"/>
      <c r="K119" s="631"/>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1"/>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2"/>
      <c r="J120" s="642"/>
      <c r="K120" s="631"/>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1"/>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75">
      <c r="B121" s="690"/>
      <c r="C121" s="690"/>
      <c r="D121" s="690"/>
      <c r="E121" s="690"/>
      <c r="F121" s="690"/>
      <c r="G121" s="690"/>
      <c r="H121" s="690"/>
      <c r="I121" s="642"/>
      <c r="J121" s="642"/>
      <c r="K121" s="631"/>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1"/>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75">
      <c r="B122" s="690"/>
      <c r="C122" s="690"/>
      <c r="D122" s="690"/>
      <c r="E122" s="690"/>
      <c r="F122" s="690"/>
      <c r="G122" s="690"/>
      <c r="H122" s="690"/>
      <c r="I122" s="642"/>
      <c r="J122" s="642"/>
      <c r="K122" s="631"/>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1"/>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row r="124" spans="2:73">
      <c r="B124" s="12" t="s">
        <v>765</v>
      </c>
    </row>
  </sheetData>
  <autoFilter ref="C26:BT26">
    <sortState ref="C26:BT42">
      <sortCondition ref="H25"/>
    </sortState>
  </autoFilter>
  <mergeCells count="1">
    <mergeCell ref="C24:G24"/>
  </mergeCells>
  <conditionalFormatting sqref="L27:AO45">
    <cfRule type="cellIs" dxfId="10" priority="15" operator="equal">
      <formula>0</formula>
    </cfRule>
  </conditionalFormatting>
  <conditionalFormatting sqref="L110:AO122 AQ108:BT122">
    <cfRule type="cellIs" dxfId="9" priority="12" operator="equal">
      <formula>0</formula>
    </cfRule>
  </conditionalFormatting>
  <conditionalFormatting sqref="L77:AO86 AQ77:BT88">
    <cfRule type="cellIs" dxfId="8" priority="14" operator="equal">
      <formula>0</formula>
    </cfRule>
  </conditionalFormatting>
  <conditionalFormatting sqref="L91:AO105 AQ89:BT107">
    <cfRule type="cellIs" dxfId="7" priority="13" operator="equal">
      <formula>0</formula>
    </cfRule>
  </conditionalFormatting>
  <conditionalFormatting sqref="L27:AO32">
    <cfRule type="cellIs" dxfId="6" priority="11" operator="equal">
      <formula>0</formula>
    </cfRule>
  </conditionalFormatting>
  <conditionalFormatting sqref="L33:AO43">
    <cfRule type="cellIs" dxfId="5" priority="10" operator="equal">
      <formula>0</formula>
    </cfRule>
  </conditionalFormatting>
  <conditionalFormatting sqref="L87:AO90">
    <cfRule type="cellIs" dxfId="4" priority="8" operator="equal">
      <formula>0</formula>
    </cfRule>
  </conditionalFormatting>
  <conditionalFormatting sqref="L106:AO109">
    <cfRule type="cellIs" dxfId="3" priority="7" operator="equal">
      <formula>0</formula>
    </cfRule>
  </conditionalFormatting>
  <conditionalFormatting sqref="AQ27:BT45">
    <cfRule type="cellIs" dxfId="2" priority="3" operator="equal">
      <formula>0</formula>
    </cfRule>
  </conditionalFormatting>
  <conditionalFormatting sqref="AQ46:BT76">
    <cfRule type="cellIs" dxfId="1" priority="2" operator="equal">
      <formula>0</formula>
    </cfRule>
  </conditionalFormatting>
  <conditionalFormatting sqref="L46:AO76">
    <cfRule type="cellIs" dxfId="0" priority="1" operator="equal">
      <formula>0</formula>
    </cfRule>
  </conditionalFormatting>
  <pageMargins left="0.13" right="0.18"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V64"/>
  <sheetViews>
    <sheetView topLeftCell="A36" zoomScale="90" zoomScaleNormal="90" workbookViewId="0">
      <selection activeCell="H42" sqref="H42"/>
    </sheetView>
  </sheetViews>
  <sheetFormatPr defaultColWidth="9.140625" defaultRowHeight="15"/>
  <cols>
    <col min="1" max="1" width="9.140625" style="12"/>
    <col min="2" max="2" width="10.140625" style="12" customWidth="1"/>
    <col min="3" max="3" width="11.28515625" style="12" customWidth="1"/>
    <col min="4" max="5" width="13.28515625" style="12" customWidth="1"/>
    <col min="6" max="6" width="12.85546875" style="12" customWidth="1"/>
    <col min="7" max="7" width="12" style="12" customWidth="1"/>
    <col min="8" max="8" width="9.140625" style="12"/>
    <col min="9" max="9" width="24.42578125" style="12" customWidth="1"/>
    <col min="10" max="10" width="11.140625" style="12" customWidth="1"/>
    <col min="11" max="11" width="9.140625" style="12"/>
    <col min="12" max="12" width="11.42578125" style="12" customWidth="1"/>
    <col min="13" max="13" width="9.140625" style="12"/>
    <col min="14" max="14" width="26" style="12" customWidth="1"/>
    <col min="15" max="15" width="9.85546875" style="12" customWidth="1"/>
    <col min="16" max="16" width="9.140625" style="12"/>
    <col min="17" max="17" width="9.85546875" style="12" customWidth="1"/>
    <col min="18" max="16384" width="9.140625" style="12"/>
  </cols>
  <sheetData>
    <row r="12" spans="1:18" ht="24" customHeight="1" thickBot="1"/>
    <row r="13" spans="1:18" s="9" customFormat="1" ht="23.45" customHeight="1" thickBot="1">
      <c r="A13" s="586"/>
      <c r="B13" s="586" t="s">
        <v>171</v>
      </c>
      <c r="D13" s="126" t="s">
        <v>175</v>
      </c>
      <c r="E13" s="792"/>
      <c r="F13" s="744"/>
      <c r="G13" s="177"/>
      <c r="H13" s="178"/>
      <c r="I13" s="179"/>
      <c r="L13" s="179"/>
      <c r="M13" s="177"/>
      <c r="N13" s="177"/>
      <c r="O13" s="177"/>
      <c r="P13" s="177"/>
      <c r="Q13" s="177"/>
      <c r="R13" s="180"/>
    </row>
    <row r="14" spans="1:18" s="9" customFormat="1" ht="15.6" customHeight="1">
      <c r="B14" s="549"/>
      <c r="D14" s="17"/>
      <c r="E14" s="17"/>
      <c r="F14" s="17"/>
      <c r="G14" s="177"/>
      <c r="H14" s="178"/>
      <c r="I14" s="179"/>
      <c r="L14" s="179"/>
      <c r="M14" s="177"/>
      <c r="N14" s="177"/>
      <c r="O14" s="177"/>
      <c r="P14" s="177"/>
      <c r="Q14" s="177"/>
      <c r="R14" s="180"/>
    </row>
    <row r="15" spans="1:18" ht="15.75">
      <c r="B15" s="586" t="s">
        <v>505</v>
      </c>
    </row>
    <row r="16" spans="1:18" ht="15.75">
      <c r="B16" s="586"/>
    </row>
    <row r="17" spans="2:22" s="666" customFormat="1" ht="20.45" customHeight="1">
      <c r="B17" s="664" t="s">
        <v>662</v>
      </c>
      <c r="C17" s="665"/>
      <c r="D17" s="665"/>
      <c r="E17" s="665"/>
      <c r="F17" s="665"/>
      <c r="G17" s="665"/>
      <c r="H17" s="665"/>
      <c r="I17" s="665"/>
      <c r="J17" s="665"/>
      <c r="K17" s="665"/>
      <c r="L17" s="665"/>
      <c r="M17" s="665"/>
      <c r="N17" s="665"/>
      <c r="O17" s="665"/>
      <c r="P17" s="665"/>
      <c r="Q17" s="665"/>
      <c r="R17" s="665"/>
      <c r="S17" s="665"/>
      <c r="T17" s="665"/>
      <c r="U17" s="665"/>
      <c r="V17" s="665"/>
    </row>
    <row r="18" spans="2:22" ht="60" customHeight="1">
      <c r="B18" s="870" t="s">
        <v>698</v>
      </c>
      <c r="C18" s="870"/>
      <c r="D18" s="870"/>
      <c r="E18" s="870"/>
      <c r="F18" s="870"/>
      <c r="G18" s="870"/>
      <c r="H18" s="870"/>
      <c r="I18" s="870"/>
      <c r="J18" s="870"/>
      <c r="K18" s="870"/>
      <c r="L18" s="870"/>
      <c r="M18" s="870"/>
      <c r="N18" s="870"/>
      <c r="O18" s="870"/>
      <c r="P18" s="870"/>
      <c r="Q18" s="870"/>
      <c r="R18" s="870"/>
      <c r="S18" s="870"/>
      <c r="T18" s="870"/>
      <c r="U18" s="870"/>
      <c r="V18" s="870"/>
    </row>
    <row r="21" spans="2:22" ht="21">
      <c r="B21" s="742" t="s">
        <v>725</v>
      </c>
    </row>
    <row r="23" spans="2:22" ht="21">
      <c r="B23" s="742" t="s">
        <v>697</v>
      </c>
      <c r="C23" s="743"/>
      <c r="F23" s="743"/>
      <c r="G23" s="743"/>
      <c r="I23" s="742" t="s">
        <v>730</v>
      </c>
    </row>
    <row r="24" spans="2:22" ht="18.600000000000001" customHeight="1">
      <c r="B24" s="869" t="s">
        <v>678</v>
      </c>
      <c r="C24" s="869"/>
      <c r="D24" s="869"/>
      <c r="E24" s="869"/>
      <c r="F24" s="869"/>
      <c r="G24" s="869"/>
      <c r="I24" s="12" t="s">
        <v>685</v>
      </c>
      <c r="N24" s="12" t="s">
        <v>686</v>
      </c>
    </row>
    <row r="25" spans="2:22" ht="45">
      <c r="B25" s="739" t="s">
        <v>62</v>
      </c>
      <c r="C25" s="739" t="s">
        <v>679</v>
      </c>
      <c r="D25" s="739" t="s">
        <v>680</v>
      </c>
      <c r="E25" s="791" t="s">
        <v>732</v>
      </c>
      <c r="F25" s="739" t="s">
        <v>682</v>
      </c>
      <c r="G25" s="739" t="s">
        <v>681</v>
      </c>
      <c r="I25" s="739" t="s">
        <v>683</v>
      </c>
      <c r="J25" s="739" t="s">
        <v>789</v>
      </c>
      <c r="K25" s="739" t="s">
        <v>684</v>
      </c>
      <c r="L25" s="739" t="s">
        <v>679</v>
      </c>
      <c r="N25" s="739" t="s">
        <v>683</v>
      </c>
      <c r="O25" s="739" t="s">
        <v>789</v>
      </c>
      <c r="P25" s="739" t="s">
        <v>684</v>
      </c>
      <c r="Q25" s="739" t="s">
        <v>679</v>
      </c>
    </row>
    <row r="26" spans="2:22" ht="36">
      <c r="B26" s="746"/>
      <c r="C26" s="746"/>
      <c r="D26" s="791" t="s">
        <v>689</v>
      </c>
      <c r="E26" s="791" t="s">
        <v>690</v>
      </c>
      <c r="F26" s="746" t="s">
        <v>691</v>
      </c>
      <c r="G26" s="746" t="s">
        <v>692</v>
      </c>
      <c r="I26" s="746"/>
      <c r="J26" s="746" t="s">
        <v>693</v>
      </c>
      <c r="K26" s="746" t="s">
        <v>694</v>
      </c>
      <c r="L26" s="746" t="s">
        <v>790</v>
      </c>
      <c r="N26" s="746"/>
      <c r="O26" s="746" t="s">
        <v>695</v>
      </c>
      <c r="P26" s="746" t="s">
        <v>696</v>
      </c>
      <c r="Q26" s="746" t="s">
        <v>791</v>
      </c>
    </row>
    <row r="27" spans="2:22" ht="15.6" customHeight="1">
      <c r="B27" s="741">
        <v>42736</v>
      </c>
      <c r="C27" s="793"/>
      <c r="D27" s="777">
        <f>0</f>
        <v>0</v>
      </c>
      <c r="E27" s="777">
        <f>D27</f>
        <v>0</v>
      </c>
      <c r="F27" s="776"/>
      <c r="G27" s="776"/>
      <c r="I27" s="740" t="s">
        <v>785</v>
      </c>
      <c r="J27" s="740">
        <v>70</v>
      </c>
      <c r="K27" s="740">
        <v>4209</v>
      </c>
      <c r="L27" s="740">
        <f>K27*J27/1000</f>
        <v>294.63</v>
      </c>
      <c r="N27" s="740" t="s">
        <v>785</v>
      </c>
      <c r="O27" s="740">
        <v>35</v>
      </c>
      <c r="P27" s="740">
        <v>4206</v>
      </c>
      <c r="Q27" s="740">
        <f>P27*O27/1000</f>
        <v>147.21</v>
      </c>
    </row>
    <row r="28" spans="2:22" ht="15.6" customHeight="1">
      <c r="B28" s="741">
        <v>42767</v>
      </c>
      <c r="C28" s="794"/>
      <c r="D28" s="778">
        <f>C27-C28</f>
        <v>0</v>
      </c>
      <c r="E28" s="778">
        <f>D28+E27</f>
        <v>0</v>
      </c>
      <c r="F28" s="776"/>
      <c r="G28" s="779">
        <f>D28*F28</f>
        <v>0</v>
      </c>
      <c r="I28" s="740" t="s">
        <v>785</v>
      </c>
      <c r="J28" s="740">
        <v>100</v>
      </c>
      <c r="K28" s="740">
        <v>1347</v>
      </c>
      <c r="L28" s="740">
        <f t="shared" ref="L28:L37" si="0">K28*J28/1000</f>
        <v>134.69999999999999</v>
      </c>
      <c r="N28" s="740" t="s">
        <v>785</v>
      </c>
      <c r="O28" s="740">
        <v>41</v>
      </c>
      <c r="P28" s="740">
        <v>7</v>
      </c>
      <c r="Q28" s="800">
        <f t="shared" ref="Q28:Q39" si="1">P28*O28/1000</f>
        <v>0.28699999999999998</v>
      </c>
    </row>
    <row r="29" spans="2:22" ht="15.6" customHeight="1">
      <c r="B29" s="741">
        <v>42795</v>
      </c>
      <c r="C29" s="776"/>
      <c r="D29" s="778">
        <f t="shared" ref="D29:D34" si="2">C28-C29</f>
        <v>0</v>
      </c>
      <c r="E29" s="778">
        <f t="shared" ref="E29:E38" si="3">D29+E28</f>
        <v>0</v>
      </c>
      <c r="F29" s="776"/>
      <c r="G29" s="776"/>
      <c r="I29" s="740" t="s">
        <v>785</v>
      </c>
      <c r="J29" s="740">
        <v>150</v>
      </c>
      <c r="K29" s="740">
        <v>319</v>
      </c>
      <c r="L29" s="740">
        <f t="shared" si="0"/>
        <v>47.85</v>
      </c>
      <c r="N29" s="740" t="s">
        <v>785</v>
      </c>
      <c r="O29" s="740">
        <v>54</v>
      </c>
      <c r="P29" s="740">
        <v>1359</v>
      </c>
      <c r="Q29" s="800">
        <f t="shared" si="1"/>
        <v>73.385999999999996</v>
      </c>
    </row>
    <row r="30" spans="2:22" ht="15.6" customHeight="1">
      <c r="B30" s="741">
        <v>42826</v>
      </c>
      <c r="C30" s="776"/>
      <c r="D30" s="778">
        <f t="shared" si="2"/>
        <v>0</v>
      </c>
      <c r="E30" s="778">
        <f t="shared" si="3"/>
        <v>0</v>
      </c>
      <c r="F30" s="776"/>
      <c r="G30" s="776"/>
      <c r="I30" s="740" t="s">
        <v>785</v>
      </c>
      <c r="J30" s="740">
        <v>200</v>
      </c>
      <c r="K30" s="740">
        <v>1328</v>
      </c>
      <c r="L30" s="740">
        <f t="shared" si="0"/>
        <v>265.60000000000002</v>
      </c>
      <c r="N30" s="740" t="s">
        <v>785</v>
      </c>
      <c r="O30" s="740">
        <v>72</v>
      </c>
      <c r="P30" s="740">
        <v>312</v>
      </c>
      <c r="Q30" s="800">
        <f t="shared" si="1"/>
        <v>22.463999999999999</v>
      </c>
    </row>
    <row r="31" spans="2:22" ht="15.6" customHeight="1">
      <c r="B31" s="741">
        <v>42856</v>
      </c>
      <c r="C31" s="776"/>
      <c r="D31" s="778">
        <f t="shared" si="2"/>
        <v>0</v>
      </c>
      <c r="E31" s="778">
        <f t="shared" si="3"/>
        <v>0</v>
      </c>
      <c r="F31" s="776"/>
      <c r="G31" s="776"/>
      <c r="I31" s="740" t="s">
        <v>785</v>
      </c>
      <c r="J31" s="740">
        <v>250</v>
      </c>
      <c r="K31" s="740">
        <v>39</v>
      </c>
      <c r="L31" s="740">
        <f t="shared" si="0"/>
        <v>9.75</v>
      </c>
      <c r="N31" s="740" t="s">
        <v>785</v>
      </c>
      <c r="O31" s="740">
        <v>108</v>
      </c>
      <c r="P31" s="740">
        <v>1355</v>
      </c>
      <c r="Q31" s="800">
        <f t="shared" si="1"/>
        <v>146.34</v>
      </c>
    </row>
    <row r="32" spans="2:22" ht="15.6" customHeight="1">
      <c r="B32" s="741">
        <v>42887</v>
      </c>
      <c r="C32" s="776"/>
      <c r="D32" s="778">
        <f t="shared" si="2"/>
        <v>0</v>
      </c>
      <c r="E32" s="778">
        <f t="shared" si="3"/>
        <v>0</v>
      </c>
      <c r="F32" s="776"/>
      <c r="G32" s="776"/>
      <c r="I32" s="740" t="s">
        <v>785</v>
      </c>
      <c r="J32" s="740">
        <v>400</v>
      </c>
      <c r="K32" s="740">
        <v>3</v>
      </c>
      <c r="L32" s="740">
        <f t="shared" si="0"/>
        <v>1.2</v>
      </c>
      <c r="N32" s="740" t="s">
        <v>785</v>
      </c>
      <c r="O32" s="740">
        <v>135</v>
      </c>
      <c r="P32" s="740">
        <v>1</v>
      </c>
      <c r="Q32" s="800">
        <f t="shared" si="1"/>
        <v>0.13500000000000001</v>
      </c>
    </row>
    <row r="33" spans="2:17" ht="15.6" customHeight="1">
      <c r="B33" s="741">
        <v>42917</v>
      </c>
      <c r="C33" s="776"/>
      <c r="D33" s="778">
        <f t="shared" si="2"/>
        <v>0</v>
      </c>
      <c r="E33" s="778">
        <f t="shared" si="3"/>
        <v>0</v>
      </c>
      <c r="F33" s="776"/>
      <c r="G33" s="776"/>
      <c r="I33" s="740" t="s">
        <v>786</v>
      </c>
      <c r="J33" s="740">
        <v>70</v>
      </c>
      <c r="K33" s="740">
        <v>26</v>
      </c>
      <c r="L33" s="740">
        <f t="shared" si="0"/>
        <v>1.82</v>
      </c>
      <c r="N33" s="740" t="s">
        <v>785</v>
      </c>
      <c r="O33" s="740">
        <v>160</v>
      </c>
      <c r="P33" s="740">
        <v>4</v>
      </c>
      <c r="Q33" s="800">
        <f t="shared" si="1"/>
        <v>0.64</v>
      </c>
    </row>
    <row r="34" spans="2:17" ht="15.6" customHeight="1">
      <c r="B34" s="741">
        <v>42948</v>
      </c>
      <c r="C34" s="776"/>
      <c r="D34" s="778">
        <f t="shared" si="2"/>
        <v>0</v>
      </c>
      <c r="E34" s="778">
        <f t="shared" si="3"/>
        <v>0</v>
      </c>
      <c r="F34" s="776"/>
      <c r="G34" s="776"/>
      <c r="I34" s="740" t="s">
        <v>787</v>
      </c>
      <c r="J34" s="740">
        <v>70</v>
      </c>
      <c r="K34" s="740">
        <v>7</v>
      </c>
      <c r="L34" s="740">
        <f t="shared" si="0"/>
        <v>0.49</v>
      </c>
      <c r="N34" s="740" t="s">
        <v>785</v>
      </c>
      <c r="O34" s="740">
        <v>190</v>
      </c>
      <c r="P34" s="740">
        <v>1</v>
      </c>
      <c r="Q34" s="800">
        <f t="shared" si="1"/>
        <v>0.19</v>
      </c>
    </row>
    <row r="35" spans="2:17" ht="15.6" customHeight="1">
      <c r="B35" s="741">
        <v>42979</v>
      </c>
      <c r="C35" s="776">
        <f>L38</f>
        <v>758.68000000000018</v>
      </c>
      <c r="D35" s="778"/>
      <c r="E35" s="778"/>
      <c r="F35" s="776"/>
      <c r="G35" s="776">
        <f>E35*F35</f>
        <v>0</v>
      </c>
      <c r="I35" s="740" t="s">
        <v>787</v>
      </c>
      <c r="J35" s="740">
        <v>100</v>
      </c>
      <c r="K35" s="740">
        <v>2</v>
      </c>
      <c r="L35" s="740">
        <f t="shared" si="0"/>
        <v>0.2</v>
      </c>
      <c r="N35" s="740" t="s">
        <v>792</v>
      </c>
      <c r="O35" s="740">
        <v>35</v>
      </c>
      <c r="P35" s="740">
        <v>26</v>
      </c>
      <c r="Q35" s="800">
        <f t="shared" si="1"/>
        <v>0.91</v>
      </c>
    </row>
    <row r="36" spans="2:17" ht="15.6" customHeight="1">
      <c r="B36" s="741">
        <v>43009</v>
      </c>
      <c r="C36" s="776">
        <f>C35-D36</f>
        <v>700.09100000000012</v>
      </c>
      <c r="D36" s="778">
        <v>58.588999999999999</v>
      </c>
      <c r="E36" s="778">
        <f t="shared" si="3"/>
        <v>58.588999999999999</v>
      </c>
      <c r="F36" s="776">
        <v>0.88060541000000003</v>
      </c>
      <c r="G36" s="776">
        <f>E36*F36</f>
        <v>51.593790366489998</v>
      </c>
      <c r="I36" s="740" t="s">
        <v>787</v>
      </c>
      <c r="J36" s="740">
        <v>200</v>
      </c>
      <c r="K36" s="740">
        <v>1</v>
      </c>
      <c r="L36" s="740">
        <f t="shared" si="0"/>
        <v>0.2</v>
      </c>
      <c r="N36" s="740" t="s">
        <v>787</v>
      </c>
      <c r="O36" s="740">
        <v>35</v>
      </c>
      <c r="P36" s="740">
        <v>7</v>
      </c>
      <c r="Q36" s="800">
        <f t="shared" si="1"/>
        <v>0.245</v>
      </c>
    </row>
    <row r="37" spans="2:17" ht="15.6" customHeight="1">
      <c r="B37" s="741">
        <v>43040</v>
      </c>
      <c r="C37" s="776">
        <f>C36-D37</f>
        <v>554.34800000000018</v>
      </c>
      <c r="D37" s="778">
        <v>145.74299999999999</v>
      </c>
      <c r="E37" s="778">
        <f t="shared" si="3"/>
        <v>204.33199999999999</v>
      </c>
      <c r="F37" s="776">
        <v>0.88060541000000003</v>
      </c>
      <c r="G37" s="776">
        <f>E37*F37</f>
        <v>179.93586463611999</v>
      </c>
      <c r="I37" s="740" t="s">
        <v>788</v>
      </c>
      <c r="J37" s="740">
        <v>70</v>
      </c>
      <c r="K37" s="740">
        <v>32</v>
      </c>
      <c r="L37" s="740">
        <f t="shared" si="0"/>
        <v>2.2400000000000002</v>
      </c>
      <c r="N37" s="740" t="s">
        <v>787</v>
      </c>
      <c r="O37" s="740">
        <v>54</v>
      </c>
      <c r="P37" s="740">
        <v>2</v>
      </c>
      <c r="Q37" s="800">
        <f t="shared" si="1"/>
        <v>0.108</v>
      </c>
    </row>
    <row r="38" spans="2:17" ht="15.6" customHeight="1">
      <c r="B38" s="741">
        <v>43070</v>
      </c>
      <c r="C38" s="776">
        <f>C37-D38</f>
        <v>393.1430000000002</v>
      </c>
      <c r="D38" s="778">
        <v>161.20499999999998</v>
      </c>
      <c r="E38" s="778">
        <f t="shared" si="3"/>
        <v>365.53699999999998</v>
      </c>
      <c r="F38" s="776">
        <v>0.88060541000000003</v>
      </c>
      <c r="G38" s="776">
        <f>E38*F38</f>
        <v>321.89385975517001</v>
      </c>
      <c r="I38" s="749" t="s">
        <v>26</v>
      </c>
      <c r="J38" s="750"/>
      <c r="K38" s="750"/>
      <c r="L38" s="747">
        <f>SUM(L27:L37)</f>
        <v>758.68000000000018</v>
      </c>
      <c r="N38" s="740" t="s">
        <v>787</v>
      </c>
      <c r="O38" s="740">
        <v>108</v>
      </c>
      <c r="P38" s="740">
        <v>1</v>
      </c>
      <c r="Q38" s="800">
        <f t="shared" si="1"/>
        <v>0.108</v>
      </c>
    </row>
    <row r="39" spans="2:17" ht="16.350000000000001" customHeight="1">
      <c r="B39" s="749" t="s">
        <v>26</v>
      </c>
      <c r="C39" s="781"/>
      <c r="D39" s="781"/>
      <c r="E39" s="781"/>
      <c r="F39" s="750"/>
      <c r="G39" s="780">
        <f>SUM(G28:G38)</f>
        <v>553.42351475778003</v>
      </c>
      <c r="N39" s="740" t="s">
        <v>788</v>
      </c>
      <c r="O39" s="750">
        <v>35</v>
      </c>
      <c r="P39" s="740">
        <v>32</v>
      </c>
      <c r="Q39" s="800">
        <f t="shared" si="1"/>
        <v>1.1200000000000001</v>
      </c>
    </row>
    <row r="40" spans="2:17">
      <c r="B40" s="741" t="s">
        <v>726</v>
      </c>
      <c r="C40" s="740"/>
      <c r="D40" s="740"/>
      <c r="E40" s="740"/>
      <c r="F40" s="740"/>
      <c r="G40" s="776">
        <f>G38*12</f>
        <v>3862.7263170620399</v>
      </c>
      <c r="N40" s="749" t="s">
        <v>26</v>
      </c>
      <c r="O40" s="748"/>
      <c r="P40" s="750"/>
      <c r="Q40" s="748">
        <f>SUM(Q27:Q39)</f>
        <v>393.14300000000003</v>
      </c>
    </row>
    <row r="41" spans="2:17">
      <c r="B41" s="741" t="s">
        <v>727</v>
      </c>
      <c r="C41" s="740"/>
      <c r="D41" s="740"/>
      <c r="E41" s="740"/>
      <c r="F41" s="740"/>
      <c r="G41" s="776">
        <f>G40</f>
        <v>3862.7263170620399</v>
      </c>
    </row>
    <row r="42" spans="2:17">
      <c r="B42" s="741" t="s">
        <v>728</v>
      </c>
      <c r="C42" s="740"/>
      <c r="D42" s="740"/>
      <c r="E42" s="740"/>
      <c r="F42" s="740"/>
      <c r="G42" s="776">
        <f>G41</f>
        <v>3862.7263170620399</v>
      </c>
    </row>
    <row r="45" spans="2:17" ht="21">
      <c r="B45" s="742" t="s">
        <v>731</v>
      </c>
      <c r="C45" s="743"/>
      <c r="F45" s="743"/>
      <c r="G45" s="743"/>
      <c r="I45" s="742" t="s">
        <v>734</v>
      </c>
    </row>
    <row r="46" spans="2:17">
      <c r="B46" s="869" t="s">
        <v>678</v>
      </c>
      <c r="C46" s="869"/>
      <c r="D46" s="869"/>
      <c r="E46" s="869"/>
      <c r="F46" s="869"/>
      <c r="G46" s="869"/>
      <c r="I46" s="12" t="s">
        <v>685</v>
      </c>
      <c r="N46" s="12" t="s">
        <v>686</v>
      </c>
    </row>
    <row r="47" spans="2:17" ht="45">
      <c r="B47" s="790" t="s">
        <v>62</v>
      </c>
      <c r="C47" s="790" t="s">
        <v>679</v>
      </c>
      <c r="D47" s="790" t="s">
        <v>680</v>
      </c>
      <c r="E47" s="791" t="s">
        <v>732</v>
      </c>
      <c r="F47" s="790" t="s">
        <v>682</v>
      </c>
      <c r="G47" s="790" t="s">
        <v>681</v>
      </c>
      <c r="I47" s="790" t="s">
        <v>683</v>
      </c>
      <c r="J47" s="799" t="s">
        <v>789</v>
      </c>
      <c r="K47" s="799" t="s">
        <v>684</v>
      </c>
      <c r="L47" s="799" t="s">
        <v>679</v>
      </c>
      <c r="N47" s="790" t="s">
        <v>683</v>
      </c>
      <c r="O47" s="799" t="s">
        <v>789</v>
      </c>
      <c r="P47" s="799" t="s">
        <v>684</v>
      </c>
      <c r="Q47" s="799" t="s">
        <v>679</v>
      </c>
    </row>
    <row r="48" spans="2:17" ht="36">
      <c r="B48" s="790"/>
      <c r="C48" s="790"/>
      <c r="D48" s="791" t="s">
        <v>689</v>
      </c>
      <c r="E48" s="791" t="s">
        <v>690</v>
      </c>
      <c r="F48" s="790" t="s">
        <v>691</v>
      </c>
      <c r="G48" s="790" t="s">
        <v>692</v>
      </c>
      <c r="I48" s="790"/>
      <c r="J48" s="799" t="s">
        <v>693</v>
      </c>
      <c r="K48" s="799" t="s">
        <v>694</v>
      </c>
      <c r="L48" s="799" t="s">
        <v>790</v>
      </c>
      <c r="N48" s="790"/>
      <c r="O48" s="799" t="s">
        <v>695</v>
      </c>
      <c r="P48" s="799" t="s">
        <v>696</v>
      </c>
      <c r="Q48" s="799" t="s">
        <v>791</v>
      </c>
    </row>
    <row r="49" spans="2:17">
      <c r="B49" s="741">
        <v>43101</v>
      </c>
      <c r="C49" s="793">
        <f>L61-D49</f>
        <v>882.06599999999992</v>
      </c>
      <c r="D49" s="777">
        <v>71.97999999999999</v>
      </c>
      <c r="E49" s="777">
        <f>D49</f>
        <v>71.97999999999999</v>
      </c>
      <c r="F49" s="776">
        <v>0.88060541000000003</v>
      </c>
      <c r="G49" s="779">
        <f>F49*E49</f>
        <v>63.385977411799992</v>
      </c>
      <c r="I49" s="740" t="s">
        <v>785</v>
      </c>
      <c r="J49" s="740">
        <v>70</v>
      </c>
      <c r="K49" s="740">
        <v>3364</v>
      </c>
      <c r="L49" s="740">
        <f t="shared" ref="L49:L60" si="4">K49*J49/1000</f>
        <v>235.48</v>
      </c>
      <c r="N49" s="740" t="s">
        <v>785</v>
      </c>
      <c r="O49" s="740">
        <v>35</v>
      </c>
      <c r="P49" s="740">
        <v>3391</v>
      </c>
      <c r="Q49" s="800">
        <f t="shared" ref="Q49:Q60" si="5">P49*O49/1000</f>
        <v>118.685</v>
      </c>
    </row>
    <row r="50" spans="2:17">
      <c r="B50" s="741">
        <v>43132</v>
      </c>
      <c r="C50" s="794">
        <f>C49-D50</f>
        <v>792.9369999999999</v>
      </c>
      <c r="D50" s="778">
        <v>89.129000000000005</v>
      </c>
      <c r="E50" s="778">
        <f>D50+E49</f>
        <v>161.10899999999998</v>
      </c>
      <c r="F50" s="776">
        <v>0.88060541000000003</v>
      </c>
      <c r="G50" s="779">
        <f t="shared" ref="G50:G60" si="6">F50*E50</f>
        <v>141.87345699968998</v>
      </c>
      <c r="I50" s="740" t="s">
        <v>785</v>
      </c>
      <c r="J50" s="740">
        <v>100</v>
      </c>
      <c r="K50" s="740">
        <v>1042</v>
      </c>
      <c r="L50" s="740">
        <f t="shared" si="4"/>
        <v>104.2</v>
      </c>
      <c r="N50" s="740" t="s">
        <v>785</v>
      </c>
      <c r="O50" s="740">
        <v>41</v>
      </c>
      <c r="P50" s="740">
        <v>1</v>
      </c>
      <c r="Q50" s="800">
        <f t="shared" si="5"/>
        <v>4.1000000000000002E-2</v>
      </c>
    </row>
    <row r="51" spans="2:17">
      <c r="B51" s="741">
        <v>43160</v>
      </c>
      <c r="C51" s="794">
        <f t="shared" ref="C51:C60" si="7">C50-D51</f>
        <v>701.90399999999988</v>
      </c>
      <c r="D51" s="778">
        <v>91.033000000000001</v>
      </c>
      <c r="E51" s="776">
        <f t="shared" ref="E51:E60" si="8">D51+E50</f>
        <v>252.142</v>
      </c>
      <c r="F51" s="776">
        <v>0.88060541000000003</v>
      </c>
      <c r="G51" s="779">
        <f t="shared" si="6"/>
        <v>222.03760928822001</v>
      </c>
      <c r="I51" s="740" t="s">
        <v>785</v>
      </c>
      <c r="J51" s="740">
        <v>105</v>
      </c>
      <c r="K51" s="740">
        <v>6</v>
      </c>
      <c r="L51" s="740">
        <f t="shared" si="4"/>
        <v>0.63</v>
      </c>
      <c r="N51" s="740" t="s">
        <v>785</v>
      </c>
      <c r="O51" s="740">
        <v>54</v>
      </c>
      <c r="P51" s="740">
        <v>1013</v>
      </c>
      <c r="Q51" s="800">
        <f t="shared" si="5"/>
        <v>54.701999999999998</v>
      </c>
    </row>
    <row r="52" spans="2:17">
      <c r="B52" s="741">
        <v>43191</v>
      </c>
      <c r="C52" s="794">
        <f t="shared" si="7"/>
        <v>633.52499999999986</v>
      </c>
      <c r="D52" s="778">
        <v>68.378999999999991</v>
      </c>
      <c r="E52" s="776">
        <f t="shared" si="8"/>
        <v>320.52099999999996</v>
      </c>
      <c r="F52" s="776">
        <v>0.88060541000000003</v>
      </c>
      <c r="G52" s="779">
        <f t="shared" si="6"/>
        <v>282.25252661860998</v>
      </c>
      <c r="I52" s="740" t="s">
        <v>785</v>
      </c>
      <c r="J52" s="740">
        <v>130</v>
      </c>
      <c r="K52" s="740">
        <v>4</v>
      </c>
      <c r="L52" s="740">
        <f t="shared" si="4"/>
        <v>0.52</v>
      </c>
      <c r="N52" s="740" t="s">
        <v>785</v>
      </c>
      <c r="O52" s="740">
        <v>72</v>
      </c>
      <c r="P52" s="740">
        <v>494</v>
      </c>
      <c r="Q52" s="800">
        <f t="shared" si="5"/>
        <v>35.567999999999998</v>
      </c>
    </row>
    <row r="53" spans="2:17">
      <c r="B53" s="741">
        <v>43221</v>
      </c>
      <c r="C53" s="794">
        <f t="shared" si="7"/>
        <v>629.90099999999984</v>
      </c>
      <c r="D53" s="778">
        <v>3.6240000000000001</v>
      </c>
      <c r="E53" s="776">
        <f t="shared" si="8"/>
        <v>324.14499999999998</v>
      </c>
      <c r="F53" s="776">
        <v>0.88060541000000003</v>
      </c>
      <c r="G53" s="779">
        <f t="shared" si="6"/>
        <v>285.44384062444999</v>
      </c>
      <c r="I53" s="740" t="s">
        <v>785</v>
      </c>
      <c r="J53" s="740">
        <v>150</v>
      </c>
      <c r="K53" s="740">
        <v>494</v>
      </c>
      <c r="L53" s="740">
        <f t="shared" si="4"/>
        <v>74.099999999999994</v>
      </c>
      <c r="N53" s="740" t="s">
        <v>785</v>
      </c>
      <c r="O53" s="740">
        <v>106</v>
      </c>
      <c r="P53" s="740">
        <v>2</v>
      </c>
      <c r="Q53" s="800">
        <f t="shared" si="5"/>
        <v>0.21199999999999999</v>
      </c>
    </row>
    <row r="54" spans="2:17">
      <c r="B54" s="741">
        <v>43252</v>
      </c>
      <c r="C54" s="794">
        <f t="shared" si="7"/>
        <v>629.58599999999979</v>
      </c>
      <c r="D54" s="778">
        <v>0.315</v>
      </c>
      <c r="E54" s="776">
        <f t="shared" si="8"/>
        <v>324.45999999999998</v>
      </c>
      <c r="F54" s="776">
        <v>0.88060541000000003</v>
      </c>
      <c r="G54" s="779">
        <f t="shared" si="6"/>
        <v>285.72123132859997</v>
      </c>
      <c r="I54" s="740" t="s">
        <v>785</v>
      </c>
      <c r="J54" s="740">
        <v>157</v>
      </c>
      <c r="K54" s="740">
        <v>3</v>
      </c>
      <c r="L54" s="740">
        <f t="shared" si="4"/>
        <v>0.47099999999999997</v>
      </c>
      <c r="N54" s="740" t="s">
        <v>785</v>
      </c>
      <c r="O54" s="740">
        <v>108</v>
      </c>
      <c r="P54" s="740">
        <v>2535</v>
      </c>
      <c r="Q54" s="800">
        <f t="shared" si="5"/>
        <v>273.77999999999997</v>
      </c>
    </row>
    <row r="55" spans="2:17">
      <c r="B55" s="741">
        <v>43282</v>
      </c>
      <c r="C55" s="794">
        <f t="shared" si="7"/>
        <v>624.5419999999998</v>
      </c>
      <c r="D55" s="778">
        <v>5.0439999999999996</v>
      </c>
      <c r="E55" s="776">
        <f t="shared" si="8"/>
        <v>329.50399999999996</v>
      </c>
      <c r="F55" s="776">
        <v>0.88060541000000003</v>
      </c>
      <c r="G55" s="779">
        <f t="shared" si="6"/>
        <v>290.16300501664</v>
      </c>
      <c r="I55" s="740" t="s">
        <v>785</v>
      </c>
      <c r="J55" s="740">
        <v>160</v>
      </c>
      <c r="K55" s="740">
        <v>6</v>
      </c>
      <c r="L55" s="740">
        <f t="shared" si="4"/>
        <v>0.96</v>
      </c>
      <c r="N55" s="740" t="s">
        <v>785</v>
      </c>
      <c r="O55" s="740">
        <v>135</v>
      </c>
      <c r="P55" s="740">
        <v>71</v>
      </c>
      <c r="Q55" s="800">
        <f t="shared" si="5"/>
        <v>9.5850000000000009</v>
      </c>
    </row>
    <row r="56" spans="2:17">
      <c r="B56" s="741">
        <v>43313</v>
      </c>
      <c r="C56" s="794">
        <f t="shared" si="7"/>
        <v>619.0179999999998</v>
      </c>
      <c r="D56" s="778">
        <v>5.524</v>
      </c>
      <c r="E56" s="776">
        <f t="shared" si="8"/>
        <v>335.02799999999996</v>
      </c>
      <c r="F56" s="776">
        <v>0.88060541000000003</v>
      </c>
      <c r="G56" s="779">
        <f t="shared" si="6"/>
        <v>295.02746930147998</v>
      </c>
      <c r="I56" s="740" t="s">
        <v>785</v>
      </c>
      <c r="J56" s="740">
        <v>175</v>
      </c>
      <c r="K56" s="740">
        <v>1</v>
      </c>
      <c r="L56" s="740">
        <f t="shared" si="4"/>
        <v>0.17499999999999999</v>
      </c>
      <c r="N56" s="740" t="s">
        <v>785</v>
      </c>
      <c r="O56" s="740">
        <v>145</v>
      </c>
      <c r="P56" s="740">
        <v>4</v>
      </c>
      <c r="Q56" s="800">
        <f t="shared" si="5"/>
        <v>0.57999999999999996</v>
      </c>
    </row>
    <row r="57" spans="2:17">
      <c r="B57" s="741">
        <v>43344</v>
      </c>
      <c r="C57" s="794">
        <f t="shared" si="7"/>
        <v>563.8159999999998</v>
      </c>
      <c r="D57" s="778">
        <v>55.201999999999998</v>
      </c>
      <c r="E57" s="776">
        <f t="shared" si="8"/>
        <v>390.22999999999996</v>
      </c>
      <c r="F57" s="776">
        <v>0.88060541000000003</v>
      </c>
      <c r="G57" s="779">
        <f t="shared" si="6"/>
        <v>343.63864914429996</v>
      </c>
      <c r="I57" s="740" t="s">
        <v>785</v>
      </c>
      <c r="J57" s="740">
        <v>200</v>
      </c>
      <c r="K57" s="740">
        <v>2405</v>
      </c>
      <c r="L57" s="740">
        <f t="shared" si="4"/>
        <v>481</v>
      </c>
      <c r="N57" s="740" t="s">
        <v>785</v>
      </c>
      <c r="O57" s="740">
        <v>160</v>
      </c>
      <c r="P57" s="740">
        <v>4</v>
      </c>
      <c r="Q57" s="800">
        <f t="shared" si="5"/>
        <v>0.64</v>
      </c>
    </row>
    <row r="58" spans="2:17">
      <c r="B58" s="741">
        <v>43374</v>
      </c>
      <c r="C58" s="794">
        <f t="shared" si="7"/>
        <v>524.39499999999975</v>
      </c>
      <c r="D58" s="778">
        <v>39.420999999999999</v>
      </c>
      <c r="E58" s="776">
        <f t="shared" si="8"/>
        <v>429.65099999999995</v>
      </c>
      <c r="F58" s="776">
        <v>0.88060541000000003</v>
      </c>
      <c r="G58" s="779">
        <f t="shared" si="6"/>
        <v>378.35299501190997</v>
      </c>
      <c r="I58" s="740" t="s">
        <v>785</v>
      </c>
      <c r="J58" s="740">
        <v>250</v>
      </c>
      <c r="K58" s="740">
        <v>207</v>
      </c>
      <c r="L58" s="740">
        <f t="shared" si="4"/>
        <v>51.75</v>
      </c>
      <c r="N58" s="740" t="s">
        <v>785</v>
      </c>
      <c r="O58" s="740">
        <v>190</v>
      </c>
      <c r="P58" s="740">
        <v>17</v>
      </c>
      <c r="Q58" s="800">
        <f t="shared" si="5"/>
        <v>3.23</v>
      </c>
    </row>
    <row r="59" spans="2:17">
      <c r="B59" s="741">
        <v>43405</v>
      </c>
      <c r="C59" s="794">
        <f t="shared" si="7"/>
        <v>508.89299999999974</v>
      </c>
      <c r="D59" s="778">
        <v>15.501999999999999</v>
      </c>
      <c r="E59" s="776">
        <f t="shared" si="8"/>
        <v>445.15299999999996</v>
      </c>
      <c r="F59" s="776">
        <v>0.88060541000000003</v>
      </c>
      <c r="G59" s="779">
        <f t="shared" si="6"/>
        <v>392.00414007772997</v>
      </c>
      <c r="I59" s="740" t="s">
        <v>792</v>
      </c>
      <c r="J59" s="740">
        <v>70</v>
      </c>
      <c r="K59" s="740">
        <v>57</v>
      </c>
      <c r="L59" s="740">
        <f t="shared" si="4"/>
        <v>3.99</v>
      </c>
      <c r="N59" s="740" t="s">
        <v>792</v>
      </c>
      <c r="O59" s="740">
        <v>35</v>
      </c>
      <c r="P59" s="740">
        <v>57</v>
      </c>
      <c r="Q59" s="800">
        <f t="shared" si="5"/>
        <v>1.9950000000000001</v>
      </c>
    </row>
    <row r="60" spans="2:17">
      <c r="B60" s="741">
        <v>43435</v>
      </c>
      <c r="C60" s="794">
        <f t="shared" si="7"/>
        <v>499.40299999999974</v>
      </c>
      <c r="D60" s="778">
        <v>9.49</v>
      </c>
      <c r="E60" s="776">
        <f t="shared" si="8"/>
        <v>454.64299999999997</v>
      </c>
      <c r="F60" s="776">
        <v>0.88060541000000003</v>
      </c>
      <c r="G60" s="779">
        <f t="shared" si="6"/>
        <v>400.36108541863001</v>
      </c>
      <c r="I60" s="740" t="s">
        <v>788</v>
      </c>
      <c r="J60" s="740">
        <v>70</v>
      </c>
      <c r="K60" s="740">
        <v>11</v>
      </c>
      <c r="L60" s="740">
        <f t="shared" si="4"/>
        <v>0.77</v>
      </c>
      <c r="N60" s="740" t="s">
        <v>788</v>
      </c>
      <c r="O60" s="740">
        <v>35</v>
      </c>
      <c r="P60" s="740">
        <v>11</v>
      </c>
      <c r="Q60" s="800">
        <f t="shared" si="5"/>
        <v>0.38500000000000001</v>
      </c>
    </row>
    <row r="61" spans="2:17">
      <c r="B61" s="749" t="s">
        <v>26</v>
      </c>
      <c r="C61" s="781">
        <f>SUM(C49:C60)</f>
        <v>7609.9859999999981</v>
      </c>
      <c r="D61" s="781"/>
      <c r="E61" s="781"/>
      <c r="F61" s="750"/>
      <c r="G61" s="780">
        <f>SUM(G49:G60)</f>
        <v>3380.2619862420597</v>
      </c>
      <c r="I61" s="749" t="s">
        <v>26</v>
      </c>
      <c r="J61" s="750"/>
      <c r="K61" s="750"/>
      <c r="L61" s="747">
        <f>SUM(L49:L60)</f>
        <v>954.04599999999994</v>
      </c>
      <c r="N61" s="749" t="s">
        <v>26</v>
      </c>
      <c r="O61" s="750"/>
      <c r="P61" s="750"/>
      <c r="Q61" s="748">
        <f>SUM(Q49:Q60)</f>
        <v>499.40299999999991</v>
      </c>
    </row>
    <row r="62" spans="2:17">
      <c r="B62" s="741" t="s">
        <v>727</v>
      </c>
      <c r="C62" s="740"/>
      <c r="D62" s="740"/>
      <c r="E62" s="740"/>
      <c r="F62" s="740"/>
      <c r="G62" s="776">
        <f>G60*12</f>
        <v>4804.3330250235604</v>
      </c>
      <c r="L62" s="801"/>
    </row>
    <row r="63" spans="2:17">
      <c r="B63" s="741" t="s">
        <v>728</v>
      </c>
      <c r="C63" s="740"/>
      <c r="D63" s="740"/>
      <c r="E63" s="740"/>
      <c r="F63" s="740"/>
      <c r="G63" s="776">
        <f>G62</f>
        <v>4804.3330250235604</v>
      </c>
      <c r="L63" s="801"/>
    </row>
    <row r="64" spans="2:17">
      <c r="B64" s="741" t="s">
        <v>733</v>
      </c>
      <c r="C64" s="740"/>
      <c r="D64" s="740"/>
      <c r="E64" s="740"/>
      <c r="F64" s="740"/>
      <c r="G64" s="776">
        <f>G63</f>
        <v>4804.3330250235604</v>
      </c>
    </row>
  </sheetData>
  <mergeCells count="3">
    <mergeCell ref="B24:G24"/>
    <mergeCell ref="B18:V18"/>
    <mergeCell ref="B46:G46"/>
  </mergeCells>
  <pageMargins left="0.7" right="0.7" top="0.75" bottom="0.35" header="0.3" footer="0.3"/>
  <pageSetup scale="44" fitToHeight="0" orientation="landscape" verticalDpi="1200" r:id="rId1"/>
  <ignoredErrors>
    <ignoredError sqref="D27:G34 G61:G64 G49:G60 E38 E37 G35:G42 L27:L37 Q27:Q37 E49:E60 E36 C35:C38 C49:C61 Q49 Q51:Q60 Q38:Q40 L49:L60 L41:Q48 L61:Q61 M50:Q50 L38:P40 M51:P60 M49:P49"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80" zoomScaleNormal="80" workbookViewId="0">
      <pane ySplit="16" topLeftCell="A17" activePane="bottomLeft" state="frozen"/>
      <selection pane="bottomLeft" activeCell="R19" sqref="R19"/>
    </sheetView>
  </sheetViews>
  <sheetFormatPr defaultColWidth="9.140625" defaultRowHeight="15"/>
  <cols>
    <col min="1" max="1" width="9.140625" style="12"/>
    <col min="2" max="2" width="36.85546875" style="702" customWidth="1"/>
    <col min="3" max="3" width="9.140625" style="10"/>
    <col min="4" max="16384" width="9.140625" style="12"/>
  </cols>
  <sheetData>
    <row r="16" spans="2:21" ht="26.25" customHeight="1">
      <c r="B16" s="703" t="s">
        <v>561</v>
      </c>
      <c r="C16" s="809" t="s">
        <v>505</v>
      </c>
      <c r="D16" s="810"/>
      <c r="E16" s="810"/>
      <c r="F16" s="810"/>
      <c r="G16" s="810"/>
      <c r="H16" s="810"/>
      <c r="I16" s="810"/>
      <c r="J16" s="810"/>
      <c r="K16" s="810"/>
      <c r="L16" s="810"/>
      <c r="M16" s="810"/>
      <c r="N16" s="810"/>
      <c r="O16" s="810"/>
      <c r="P16" s="810"/>
      <c r="Q16" s="810"/>
      <c r="R16" s="810"/>
      <c r="S16" s="810"/>
      <c r="T16" s="810"/>
      <c r="U16" s="810"/>
    </row>
    <row r="17" spans="2:21" ht="55.5" customHeight="1">
      <c r="B17" s="704" t="s">
        <v>632</v>
      </c>
      <c r="C17" s="811" t="s">
        <v>699</v>
      </c>
      <c r="D17" s="811"/>
      <c r="E17" s="811"/>
      <c r="F17" s="811"/>
      <c r="G17" s="811"/>
      <c r="H17" s="811"/>
      <c r="I17" s="811"/>
      <c r="J17" s="811"/>
      <c r="K17" s="811"/>
      <c r="L17" s="811"/>
      <c r="M17" s="811"/>
      <c r="N17" s="811"/>
      <c r="O17" s="811"/>
      <c r="P17" s="811"/>
      <c r="Q17" s="811"/>
      <c r="R17" s="811"/>
      <c r="S17" s="811"/>
      <c r="T17" s="811"/>
      <c r="U17" s="812"/>
    </row>
    <row r="18" spans="2:21" ht="15.75">
      <c r="B18" s="705"/>
      <c r="C18" s="706"/>
      <c r="D18" s="707"/>
      <c r="E18" s="707"/>
      <c r="F18" s="707"/>
      <c r="G18" s="707"/>
      <c r="H18" s="707"/>
      <c r="I18" s="707"/>
      <c r="J18" s="707"/>
      <c r="K18" s="707"/>
      <c r="L18" s="707"/>
      <c r="M18" s="707"/>
      <c r="N18" s="707"/>
      <c r="O18" s="707"/>
      <c r="P18" s="707"/>
      <c r="Q18" s="707"/>
      <c r="R18" s="707"/>
      <c r="S18" s="707"/>
      <c r="T18" s="707"/>
      <c r="U18" s="708"/>
    </row>
    <row r="19" spans="2:21" ht="15.75">
      <c r="B19" s="705"/>
      <c r="C19" s="706" t="s">
        <v>636</v>
      </c>
      <c r="D19" s="707"/>
      <c r="E19" s="707"/>
      <c r="F19" s="707"/>
      <c r="G19" s="707"/>
      <c r="H19" s="707"/>
      <c r="I19" s="707"/>
      <c r="J19" s="707"/>
      <c r="K19" s="707"/>
      <c r="L19" s="707"/>
      <c r="M19" s="707"/>
      <c r="N19" s="707"/>
      <c r="O19" s="707"/>
      <c r="P19" s="707"/>
      <c r="Q19" s="707"/>
      <c r="R19" s="707"/>
      <c r="S19" s="707"/>
      <c r="T19" s="707"/>
      <c r="U19" s="708"/>
    </row>
    <row r="20" spans="2:21" ht="15.75">
      <c r="B20" s="705"/>
      <c r="C20" s="706"/>
      <c r="D20" s="707"/>
      <c r="E20" s="707"/>
      <c r="F20" s="707"/>
      <c r="G20" s="707"/>
      <c r="H20" s="707"/>
      <c r="I20" s="707"/>
      <c r="J20" s="707"/>
      <c r="K20" s="707"/>
      <c r="L20" s="707"/>
      <c r="M20" s="707"/>
      <c r="N20" s="707"/>
      <c r="O20" s="707"/>
      <c r="P20" s="707"/>
      <c r="Q20" s="707"/>
      <c r="R20" s="707"/>
      <c r="S20" s="707"/>
      <c r="T20" s="707"/>
      <c r="U20" s="708"/>
    </row>
    <row r="21" spans="2:21" ht="15.75">
      <c r="B21" s="705"/>
      <c r="C21" s="706" t="s">
        <v>633</v>
      </c>
      <c r="D21" s="707"/>
      <c r="E21" s="707"/>
      <c r="F21" s="707"/>
      <c r="G21" s="707"/>
      <c r="H21" s="707"/>
      <c r="I21" s="707"/>
      <c r="J21" s="707"/>
      <c r="K21" s="707"/>
      <c r="L21" s="707"/>
      <c r="M21" s="707"/>
      <c r="N21" s="707"/>
      <c r="O21" s="707"/>
      <c r="P21" s="707"/>
      <c r="Q21" s="707"/>
      <c r="R21" s="707"/>
      <c r="S21" s="707"/>
      <c r="T21" s="707"/>
      <c r="U21" s="708"/>
    </row>
    <row r="22" spans="2:21" ht="15.75">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05" t="s">
        <v>634</v>
      </c>
      <c r="D23" s="805"/>
      <c r="E23" s="805"/>
      <c r="F23" s="805"/>
      <c r="G23" s="805"/>
      <c r="H23" s="805"/>
      <c r="I23" s="805"/>
      <c r="J23" s="805"/>
      <c r="K23" s="805"/>
      <c r="L23" s="805"/>
      <c r="M23" s="805"/>
      <c r="N23" s="805"/>
      <c r="O23" s="805"/>
      <c r="P23" s="805"/>
      <c r="Q23" s="805"/>
      <c r="R23" s="805"/>
      <c r="S23" s="805"/>
      <c r="T23" s="707"/>
      <c r="U23" s="708"/>
    </row>
    <row r="24" spans="2:21" ht="15.75">
      <c r="B24" s="705"/>
      <c r="C24" s="706"/>
      <c r="D24" s="707"/>
      <c r="E24" s="707"/>
      <c r="F24" s="707"/>
      <c r="G24" s="707"/>
      <c r="H24" s="707"/>
      <c r="I24" s="707"/>
      <c r="J24" s="707"/>
      <c r="K24" s="707"/>
      <c r="L24" s="707"/>
      <c r="M24" s="707"/>
      <c r="N24" s="707"/>
      <c r="O24" s="707"/>
      <c r="P24" s="707"/>
      <c r="Q24" s="707"/>
      <c r="R24" s="707"/>
      <c r="S24" s="707"/>
      <c r="T24" s="707"/>
      <c r="U24" s="708"/>
    </row>
    <row r="25" spans="2:21" ht="15.75">
      <c r="B25" s="705"/>
      <c r="C25" s="706" t="s">
        <v>637</v>
      </c>
      <c r="D25" s="707"/>
      <c r="E25" s="707"/>
      <c r="F25" s="707"/>
      <c r="G25" s="707"/>
      <c r="H25" s="707"/>
      <c r="I25" s="707"/>
      <c r="J25" s="707"/>
      <c r="K25" s="707"/>
      <c r="L25" s="707"/>
      <c r="M25" s="707"/>
      <c r="N25" s="707"/>
      <c r="O25" s="707"/>
      <c r="P25" s="707"/>
      <c r="Q25" s="707"/>
      <c r="R25" s="707"/>
      <c r="S25" s="707"/>
      <c r="T25" s="707"/>
      <c r="U25" s="708"/>
    </row>
    <row r="26" spans="2:21" ht="15.75">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05" t="s">
        <v>635</v>
      </c>
      <c r="D27" s="805"/>
      <c r="E27" s="805"/>
      <c r="F27" s="805"/>
      <c r="G27" s="805"/>
      <c r="H27" s="805"/>
      <c r="I27" s="805"/>
      <c r="J27" s="805"/>
      <c r="K27" s="805"/>
      <c r="L27" s="805"/>
      <c r="M27" s="805"/>
      <c r="N27" s="805"/>
      <c r="O27" s="805"/>
      <c r="P27" s="805"/>
      <c r="Q27" s="805"/>
      <c r="R27" s="805"/>
      <c r="S27" s="805"/>
      <c r="T27" s="805"/>
      <c r="U27" s="806"/>
    </row>
    <row r="28" spans="2:21" ht="15.75">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05" t="s">
        <v>638</v>
      </c>
      <c r="D29" s="805"/>
      <c r="E29" s="805"/>
      <c r="F29" s="805"/>
      <c r="G29" s="805"/>
      <c r="H29" s="805"/>
      <c r="I29" s="805"/>
      <c r="J29" s="805"/>
      <c r="K29" s="805"/>
      <c r="L29" s="805"/>
      <c r="M29" s="805"/>
      <c r="N29" s="805"/>
      <c r="O29" s="805"/>
      <c r="P29" s="805"/>
      <c r="Q29" s="805"/>
      <c r="R29" s="805"/>
      <c r="S29" s="805"/>
      <c r="T29" s="805"/>
      <c r="U29" s="806"/>
    </row>
    <row r="30" spans="2:21" ht="15.75">
      <c r="B30" s="705"/>
      <c r="C30" s="706"/>
      <c r="D30" s="707"/>
      <c r="E30" s="707"/>
      <c r="F30" s="707"/>
      <c r="G30" s="707"/>
      <c r="H30" s="707"/>
      <c r="I30" s="707"/>
      <c r="J30" s="707"/>
      <c r="K30" s="707"/>
      <c r="L30" s="707"/>
      <c r="M30" s="707"/>
      <c r="N30" s="707"/>
      <c r="O30" s="707"/>
      <c r="P30" s="707"/>
      <c r="Q30" s="707"/>
      <c r="R30" s="707"/>
      <c r="S30" s="707"/>
      <c r="T30" s="707"/>
      <c r="U30" s="708"/>
    </row>
    <row r="31" spans="2:21" ht="15.75">
      <c r="B31" s="705"/>
      <c r="C31" s="706" t="s">
        <v>639</v>
      </c>
      <c r="D31" s="707"/>
      <c r="E31" s="707"/>
      <c r="F31" s="707"/>
      <c r="G31" s="707"/>
      <c r="H31" s="707"/>
      <c r="I31" s="707"/>
      <c r="J31" s="707"/>
      <c r="K31" s="707"/>
      <c r="L31" s="707"/>
      <c r="M31" s="707"/>
      <c r="N31" s="707"/>
      <c r="O31" s="707"/>
      <c r="P31" s="707"/>
      <c r="Q31" s="707"/>
      <c r="R31" s="707"/>
      <c r="S31" s="707"/>
      <c r="T31" s="707"/>
      <c r="U31" s="708"/>
    </row>
    <row r="32" spans="2:21" ht="15.75">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640</v>
      </c>
      <c r="C33" s="813" t="s">
        <v>641</v>
      </c>
      <c r="D33" s="813"/>
      <c r="E33" s="813"/>
      <c r="F33" s="813"/>
      <c r="G33" s="813"/>
      <c r="H33" s="813"/>
      <c r="I33" s="813"/>
      <c r="J33" s="813"/>
      <c r="K33" s="813"/>
      <c r="L33" s="813"/>
      <c r="M33" s="813"/>
      <c r="N33" s="813"/>
      <c r="O33" s="813"/>
      <c r="P33" s="813"/>
      <c r="Q33" s="813"/>
      <c r="R33" s="813"/>
      <c r="S33" s="813"/>
      <c r="T33" s="813"/>
      <c r="U33" s="814"/>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75">
      <c r="B35" s="717" t="s">
        <v>642</v>
      </c>
      <c r="C35" s="718" t="s">
        <v>643</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644</v>
      </c>
      <c r="C37" s="807" t="s">
        <v>645</v>
      </c>
      <c r="D37" s="807"/>
      <c r="E37" s="807"/>
      <c r="F37" s="807"/>
      <c r="G37" s="807"/>
      <c r="H37" s="807"/>
      <c r="I37" s="807"/>
      <c r="J37" s="807"/>
      <c r="K37" s="807"/>
      <c r="L37" s="807"/>
      <c r="M37" s="807"/>
      <c r="N37" s="807"/>
      <c r="O37" s="807"/>
      <c r="P37" s="807"/>
      <c r="Q37" s="807"/>
      <c r="R37" s="807"/>
      <c r="S37" s="807"/>
      <c r="T37" s="807"/>
      <c r="U37" s="808"/>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75">
      <c r="B39" s="704" t="s">
        <v>646</v>
      </c>
      <c r="C39" s="720" t="s">
        <v>647</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648</v>
      </c>
      <c r="C41" s="815" t="s">
        <v>649</v>
      </c>
      <c r="D41" s="815"/>
      <c r="E41" s="815"/>
      <c r="F41" s="815"/>
      <c r="G41" s="815"/>
      <c r="H41" s="815"/>
      <c r="I41" s="815"/>
      <c r="J41" s="815"/>
      <c r="K41" s="815"/>
      <c r="L41" s="815"/>
      <c r="M41" s="815"/>
      <c r="N41" s="815"/>
      <c r="O41" s="815"/>
      <c r="P41" s="815"/>
      <c r="Q41" s="815"/>
      <c r="R41" s="815"/>
      <c r="S41" s="815"/>
      <c r="T41" s="815"/>
      <c r="U41" s="816"/>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75">
      <c r="B43" s="717" t="s">
        <v>650</v>
      </c>
      <c r="C43" s="718" t="s">
        <v>651</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03" t="s">
        <v>667</v>
      </c>
      <c r="D45" s="803"/>
      <c r="E45" s="803"/>
      <c r="F45" s="803"/>
      <c r="G45" s="803"/>
      <c r="H45" s="803"/>
      <c r="I45" s="803"/>
      <c r="J45" s="803"/>
      <c r="K45" s="803"/>
      <c r="L45" s="803"/>
      <c r="M45" s="803"/>
      <c r="N45" s="803"/>
      <c r="O45" s="803"/>
      <c r="P45" s="803"/>
      <c r="Q45" s="803"/>
      <c r="R45" s="803"/>
      <c r="S45" s="803"/>
      <c r="T45" s="803"/>
      <c r="U45" s="804"/>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03" t="s">
        <v>652</v>
      </c>
      <c r="D47" s="803"/>
      <c r="E47" s="803"/>
      <c r="F47" s="803"/>
      <c r="G47" s="803"/>
      <c r="H47" s="803"/>
      <c r="I47" s="803"/>
      <c r="J47" s="803"/>
      <c r="K47" s="803"/>
      <c r="L47" s="803"/>
      <c r="M47" s="803"/>
      <c r="N47" s="803"/>
      <c r="O47" s="803"/>
      <c r="P47" s="803"/>
      <c r="Q47" s="803"/>
      <c r="R47" s="803"/>
      <c r="S47" s="803"/>
      <c r="T47" s="803"/>
      <c r="U47" s="804"/>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03" t="s">
        <v>653</v>
      </c>
      <c r="D49" s="803"/>
      <c r="E49" s="803"/>
      <c r="F49" s="803"/>
      <c r="G49" s="803"/>
      <c r="H49" s="803"/>
      <c r="I49" s="803"/>
      <c r="J49" s="803"/>
      <c r="K49" s="803"/>
      <c r="L49" s="803"/>
      <c r="M49" s="803"/>
      <c r="N49" s="803"/>
      <c r="O49" s="803"/>
      <c r="P49" s="803"/>
      <c r="Q49" s="803"/>
      <c r="R49" s="803"/>
      <c r="S49" s="803"/>
      <c r="T49" s="803"/>
      <c r="U49" s="804"/>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03" t="s">
        <v>654</v>
      </c>
      <c r="D51" s="803"/>
      <c r="E51" s="803"/>
      <c r="F51" s="803"/>
      <c r="G51" s="803"/>
      <c r="H51" s="803"/>
      <c r="I51" s="803"/>
      <c r="J51" s="803"/>
      <c r="K51" s="803"/>
      <c r="L51" s="803"/>
      <c r="M51" s="803"/>
      <c r="N51" s="803"/>
      <c r="O51" s="803"/>
      <c r="P51" s="803"/>
      <c r="Q51" s="803"/>
      <c r="R51" s="803"/>
      <c r="S51" s="803"/>
      <c r="T51" s="803"/>
      <c r="U51" s="804"/>
    </row>
    <row r="52" spans="2:21" ht="15.75">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05" t="s">
        <v>666</v>
      </c>
      <c r="D53" s="805"/>
      <c r="E53" s="805"/>
      <c r="F53" s="805"/>
      <c r="G53" s="805"/>
      <c r="H53" s="805"/>
      <c r="I53" s="805"/>
      <c r="J53" s="805"/>
      <c r="K53" s="805"/>
      <c r="L53" s="805"/>
      <c r="M53" s="805"/>
      <c r="N53" s="805"/>
      <c r="O53" s="805"/>
      <c r="P53" s="805"/>
      <c r="Q53" s="805"/>
      <c r="R53" s="805"/>
      <c r="S53" s="805"/>
      <c r="T53" s="805"/>
      <c r="U53" s="806"/>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655</v>
      </c>
      <c r="C55" s="807" t="s">
        <v>656</v>
      </c>
      <c r="D55" s="807"/>
      <c r="E55" s="807"/>
      <c r="F55" s="807"/>
      <c r="G55" s="807"/>
      <c r="H55" s="807"/>
      <c r="I55" s="807"/>
      <c r="J55" s="807"/>
      <c r="K55" s="807"/>
      <c r="L55" s="807"/>
      <c r="M55" s="807"/>
      <c r="N55" s="807"/>
      <c r="O55" s="807"/>
      <c r="P55" s="807"/>
      <c r="Q55" s="807"/>
      <c r="R55" s="807"/>
      <c r="S55" s="807"/>
      <c r="T55" s="807"/>
      <c r="U55" s="808"/>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657</v>
      </c>
      <c r="C57" s="807" t="s">
        <v>658</v>
      </c>
      <c r="D57" s="807"/>
      <c r="E57" s="807"/>
      <c r="F57" s="807"/>
      <c r="G57" s="807"/>
      <c r="H57" s="807"/>
      <c r="I57" s="807"/>
      <c r="J57" s="807"/>
      <c r="K57" s="807"/>
      <c r="L57" s="807"/>
      <c r="M57" s="807"/>
      <c r="N57" s="807"/>
      <c r="O57" s="807"/>
      <c r="P57" s="807"/>
      <c r="Q57" s="807"/>
      <c r="R57" s="807"/>
      <c r="S57" s="807"/>
      <c r="T57" s="807"/>
      <c r="U57" s="808"/>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659</v>
      </c>
      <c r="C59" s="725" t="s">
        <v>660</v>
      </c>
      <c r="D59" s="726"/>
      <c r="E59" s="726"/>
      <c r="F59" s="726"/>
      <c r="G59" s="726"/>
      <c r="H59" s="726"/>
      <c r="I59" s="726"/>
      <c r="J59" s="726"/>
      <c r="K59" s="726"/>
      <c r="L59" s="726"/>
      <c r="M59" s="726"/>
      <c r="N59" s="726"/>
      <c r="O59" s="726"/>
      <c r="P59" s="726"/>
      <c r="Q59" s="726"/>
      <c r="R59" s="726"/>
      <c r="S59" s="726"/>
      <c r="T59" s="726"/>
      <c r="U59" s="727"/>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3" top="0.75" bottom="0.75" header="0.3" footer="0.3"/>
  <pageSetup scale="38" fitToHeight="0"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42578125" style="12" customWidth="1"/>
    <col min="5" max="5" width="53.42578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18" t="s">
        <v>688</v>
      </c>
      <c r="C3" s="819"/>
      <c r="D3" s="819"/>
      <c r="E3" s="819"/>
      <c r="F3" s="820"/>
      <c r="G3" s="122"/>
    </row>
    <row r="4" spans="2:20" ht="16.5" customHeight="1">
      <c r="B4" s="821"/>
      <c r="C4" s="822"/>
      <c r="D4" s="822"/>
      <c r="E4" s="822"/>
      <c r="F4" s="823"/>
      <c r="G4" s="122"/>
    </row>
    <row r="5" spans="2:20" ht="71.25" customHeight="1">
      <c r="B5" s="821"/>
      <c r="C5" s="822"/>
      <c r="D5" s="822"/>
      <c r="E5" s="822"/>
      <c r="F5" s="823"/>
      <c r="G5" s="122"/>
    </row>
    <row r="6" spans="2:20" ht="21.75" customHeight="1">
      <c r="B6" s="824"/>
      <c r="C6" s="825"/>
      <c r="D6" s="825"/>
      <c r="E6" s="825"/>
      <c r="F6" s="826"/>
      <c r="G6" s="122"/>
    </row>
    <row r="8" spans="2:20" ht="21">
      <c r="B8" s="817" t="s">
        <v>481</v>
      </c>
      <c r="C8" s="817"/>
      <c r="D8" s="817"/>
      <c r="E8" s="817"/>
      <c r="F8" s="817"/>
      <c r="G8" s="81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c r="C13" s="124" t="s">
        <v>626</v>
      </c>
      <c r="G13" s="109"/>
      <c r="L13" s="33"/>
      <c r="M13" s="33"/>
      <c r="N13" s="33"/>
      <c r="O13" s="33"/>
      <c r="P13" s="33"/>
      <c r="Q13" s="68"/>
      <c r="S13" s="8"/>
      <c r="T13" s="8"/>
    </row>
    <row r="14" spans="2:20" s="9" customFormat="1" ht="26.25" customHeight="1" thickBot="1">
      <c r="B14" s="102"/>
      <c r="C14" s="172" t="s">
        <v>621</v>
      </c>
      <c r="G14" s="123"/>
      <c r="L14" s="33"/>
      <c r="M14" s="33"/>
      <c r="N14" s="33"/>
      <c r="O14" s="33"/>
      <c r="P14" s="33"/>
      <c r="Q14" s="68"/>
      <c r="S14" s="8"/>
      <c r="T14" s="8"/>
    </row>
    <row r="15" spans="2:20" s="9" customFormat="1" ht="26.25" customHeight="1" thickBot="1">
      <c r="B15" s="102"/>
      <c r="C15" s="172" t="s">
        <v>622</v>
      </c>
      <c r="G15" s="123"/>
      <c r="L15" s="33"/>
      <c r="M15" s="33"/>
      <c r="N15" s="33"/>
      <c r="O15" s="33"/>
      <c r="P15" s="33"/>
      <c r="Q15" s="68"/>
      <c r="S15" s="8"/>
      <c r="T15" s="8"/>
    </row>
    <row r="16" spans="2:20" s="9" customFormat="1" ht="26.25" customHeight="1" thickBot="1">
      <c r="B16" s="102"/>
      <c r="C16" s="172" t="s">
        <v>623</v>
      </c>
      <c r="G16" s="123"/>
      <c r="L16" s="33"/>
      <c r="M16" s="33"/>
      <c r="N16" s="33"/>
      <c r="O16" s="33"/>
      <c r="P16" s="33"/>
      <c r="Q16" s="68"/>
      <c r="S16" s="8"/>
      <c r="T16" s="8"/>
    </row>
    <row r="17" spans="2:20" s="9" customFormat="1" ht="26.25" customHeight="1" thickBot="1">
      <c r="B17" s="102"/>
      <c r="C17" s="124" t="s">
        <v>624</v>
      </c>
      <c r="G17" s="109"/>
      <c r="L17" s="33"/>
      <c r="M17" s="33"/>
      <c r="N17" s="33"/>
      <c r="O17" s="33"/>
      <c r="P17" s="33"/>
      <c r="Q17" s="68"/>
      <c r="S17" s="8"/>
      <c r="T17" s="8"/>
    </row>
    <row r="18" spans="2:20" s="9" customFormat="1" ht="26.25" customHeight="1" thickBot="1">
      <c r="B18" s="102"/>
      <c r="C18" s="124" t="s">
        <v>625</v>
      </c>
      <c r="G18" s="123"/>
      <c r="L18" s="33"/>
      <c r="M18" s="33"/>
      <c r="N18" s="33"/>
      <c r="O18" s="33"/>
      <c r="P18" s="33"/>
      <c r="Q18" s="68"/>
      <c r="S18" s="8"/>
      <c r="T18" s="8"/>
    </row>
    <row r="19" spans="2:20" s="9" customFormat="1" ht="26.25" customHeight="1" thickBot="1">
      <c r="B19" s="102"/>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5" t="s">
        <v>543</v>
      </c>
      <c r="C22" s="651" t="s">
        <v>437</v>
      </c>
      <c r="D22" s="654" t="s">
        <v>443</v>
      </c>
      <c r="E22" s="658" t="s">
        <v>586</v>
      </c>
      <c r="F22" s="654" t="s">
        <v>448</v>
      </c>
      <c r="G22" s="174"/>
      <c r="M22" s="643"/>
      <c r="T22" s="643"/>
    </row>
    <row r="23" spans="2:20" s="103" customFormat="1" ht="35.25" customHeight="1">
      <c r="B23" s="646" t="s">
        <v>458</v>
      </c>
      <c r="C23" s="652" t="s">
        <v>438</v>
      </c>
      <c r="D23" s="655" t="s">
        <v>444</v>
      </c>
      <c r="E23" s="659" t="s">
        <v>586</v>
      </c>
      <c r="F23" s="655" t="s">
        <v>448</v>
      </c>
      <c r="G23" s="174"/>
      <c r="M23" s="643"/>
      <c r="T23" s="643"/>
    </row>
    <row r="24" spans="2:20" s="103" customFormat="1" ht="34.5" customHeight="1">
      <c r="B24" s="646" t="s">
        <v>455</v>
      </c>
      <c r="C24" s="652" t="s">
        <v>438</v>
      </c>
      <c r="D24" s="655" t="s">
        <v>445</v>
      </c>
      <c r="E24" s="659" t="s">
        <v>586</v>
      </c>
      <c r="F24" s="655" t="s">
        <v>448</v>
      </c>
      <c r="G24" s="174"/>
      <c r="M24" s="643"/>
      <c r="T24" s="643"/>
    </row>
    <row r="25" spans="2:20" s="103" customFormat="1" ht="32.25" customHeight="1">
      <c r="B25" s="647" t="s">
        <v>456</v>
      </c>
      <c r="C25" s="652" t="s">
        <v>437</v>
      </c>
      <c r="D25" s="655" t="s">
        <v>446</v>
      </c>
      <c r="E25" s="660" t="s">
        <v>605</v>
      </c>
      <c r="F25" s="663"/>
      <c r="G25" s="174"/>
      <c r="M25" s="643"/>
      <c r="T25" s="643"/>
    </row>
    <row r="26" spans="2:20" s="103" customFormat="1" ht="30.75" customHeight="1">
      <c r="B26" s="648" t="s">
        <v>541</v>
      </c>
      <c r="C26" s="652" t="s">
        <v>437</v>
      </c>
      <c r="D26" s="655"/>
      <c r="E26" s="660"/>
      <c r="F26" s="663"/>
      <c r="G26" s="174"/>
      <c r="M26" s="643"/>
      <c r="T26" s="643"/>
    </row>
    <row r="27" spans="2:20" s="103" customFormat="1" ht="32.25" customHeight="1">
      <c r="B27" s="649" t="s">
        <v>542</v>
      </c>
      <c r="C27" s="652" t="s">
        <v>437</v>
      </c>
      <c r="D27" s="656" t="s">
        <v>538</v>
      </c>
      <c r="E27" s="660"/>
      <c r="F27" s="663"/>
      <c r="G27" s="174"/>
      <c r="M27" s="643"/>
      <c r="T27" s="643"/>
    </row>
    <row r="28" spans="2:20" s="103" customFormat="1" ht="27" customHeight="1">
      <c r="B28" s="647" t="s">
        <v>457</v>
      </c>
      <c r="C28" s="652" t="s">
        <v>440</v>
      </c>
      <c r="D28" s="655" t="s">
        <v>482</v>
      </c>
      <c r="E28" s="660" t="s">
        <v>459</v>
      </c>
      <c r="F28" s="663"/>
      <c r="G28" s="174"/>
      <c r="M28" s="643"/>
      <c r="T28" s="643"/>
    </row>
    <row r="29" spans="2:20" s="103" customFormat="1" ht="27" customHeight="1">
      <c r="B29" s="649" t="s">
        <v>452</v>
      </c>
      <c r="C29" s="652" t="s">
        <v>437</v>
      </c>
      <c r="D29" s="655"/>
      <c r="E29" s="660"/>
      <c r="F29" s="655" t="s">
        <v>407</v>
      </c>
      <c r="G29" s="174"/>
      <c r="M29" s="643"/>
      <c r="T29" s="643"/>
    </row>
    <row r="30" spans="2:20" s="103" customFormat="1" ht="32.25" customHeight="1">
      <c r="B30" s="647" t="s">
        <v>207</v>
      </c>
      <c r="C30" s="652" t="s">
        <v>442</v>
      </c>
      <c r="D30" s="655" t="s">
        <v>555</v>
      </c>
      <c r="E30" s="661"/>
      <c r="F30" s="655" t="s">
        <v>554</v>
      </c>
      <c r="G30" s="644"/>
      <c r="M30" s="643"/>
    </row>
    <row r="31" spans="2:20" s="103" customFormat="1" ht="27.75" customHeight="1">
      <c r="B31" s="650" t="s">
        <v>539</v>
      </c>
      <c r="C31" s="653" t="s">
        <v>441</v>
      </c>
      <c r="D31" s="657"/>
      <c r="E31" s="662"/>
      <c r="F31" s="657"/>
      <c r="G31" s="644"/>
      <c r="M31" s="643"/>
    </row>
    <row r="32" spans="2:20" s="103" customFormat="1" ht="23.25" customHeight="1">
      <c r="C32" s="175"/>
      <c r="D32" s="175"/>
      <c r="E32" s="175"/>
      <c r="G32" s="644"/>
      <c r="M32" s="643"/>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42578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234</v>
      </c>
      <c r="D1" s="8" t="s">
        <v>415</v>
      </c>
      <c r="E1" s="120" t="s">
        <v>450</v>
      </c>
      <c r="F1" s="120" t="s">
        <v>549</v>
      </c>
      <c r="G1" s="120" t="s">
        <v>569</v>
      </c>
      <c r="H1" s="120" t="s">
        <v>580</v>
      </c>
    </row>
    <row r="2" spans="1:8">
      <c r="A2" s="12" t="s">
        <v>29</v>
      </c>
      <c r="B2" s="12" t="s">
        <v>27</v>
      </c>
      <c r="C2" s="10">
        <v>2006</v>
      </c>
      <c r="D2" s="12" t="s">
        <v>416</v>
      </c>
      <c r="E2" s="10">
        <f>'2. LRAMVA Threshold'!D9</f>
        <v>2014</v>
      </c>
      <c r="F2" s="26" t="s">
        <v>170</v>
      </c>
      <c r="G2" s="12" t="s">
        <v>570</v>
      </c>
      <c r="H2" s="12" t="s">
        <v>588</v>
      </c>
    </row>
    <row r="3" spans="1:8">
      <c r="A3" s="12" t="s">
        <v>371</v>
      </c>
      <c r="B3" s="12" t="s">
        <v>27</v>
      </c>
      <c r="C3" s="10">
        <v>2007</v>
      </c>
      <c r="D3" s="12" t="s">
        <v>417</v>
      </c>
      <c r="E3" s="10">
        <f>'2. LRAMVA Threshold'!D24</f>
        <v>0</v>
      </c>
      <c r="F3" s="12" t="s">
        <v>550</v>
      </c>
      <c r="G3" s="12" t="s">
        <v>571</v>
      </c>
      <c r="H3" s="12" t="s">
        <v>581</v>
      </c>
    </row>
    <row r="4" spans="1:8">
      <c r="A4" s="12" t="s">
        <v>372</v>
      </c>
      <c r="B4" s="12" t="s">
        <v>28</v>
      </c>
      <c r="C4" s="10">
        <v>2008</v>
      </c>
      <c r="D4" s="12" t="s">
        <v>418</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558</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D1" zoomScale="87" zoomScaleNormal="60" workbookViewId="0">
      <selection activeCell="H75" sqref="H75"/>
    </sheetView>
  </sheetViews>
  <sheetFormatPr defaultColWidth="9.140625" defaultRowHeight="15.75"/>
  <cols>
    <col min="1" max="1" width="2.7109375" style="9" customWidth="1"/>
    <col min="2" max="2" width="33.42578125" style="9" customWidth="1"/>
    <col min="3" max="4" width="29.42578125" style="9" customWidth="1"/>
    <col min="5" max="5" width="24.42578125" style="17" customWidth="1"/>
    <col min="6" max="6" width="34.42578125" style="9" customWidth="1"/>
    <col min="7" max="7" width="27.42578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7.28515625" style="9" customWidth="1"/>
    <col min="19" max="19" width="17.140625" style="9" customWidth="1"/>
    <col min="20" max="20" width="13.7109375" style="8" customWidth="1"/>
    <col min="21" max="21" width="6.28515625" style="8" customWidth="1"/>
    <col min="22" max="22" width="13.42578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7" t="s">
        <v>551</v>
      </c>
      <c r="D6" s="17"/>
      <c r="E6" s="9"/>
      <c r="T6" s="9"/>
      <c r="V6" s="8"/>
    </row>
    <row r="7" spans="2:22" ht="21" customHeight="1">
      <c r="B7" s="535"/>
      <c r="C7" s="17"/>
      <c r="D7" s="17"/>
      <c r="E7" s="9"/>
      <c r="T7" s="9"/>
      <c r="V7" s="8"/>
    </row>
    <row r="8" spans="2:22" ht="24.75" customHeight="1">
      <c r="B8" s="117" t="s">
        <v>239</v>
      </c>
      <c r="C8" s="189" t="s">
        <v>739</v>
      </c>
      <c r="D8" s="599"/>
      <c r="E8" s="9"/>
      <c r="T8" s="9"/>
      <c r="V8" s="8"/>
    </row>
    <row r="9" spans="2:22" ht="41.25" customHeight="1">
      <c r="B9" s="549" t="s">
        <v>520</v>
      </c>
      <c r="C9" s="545"/>
      <c r="D9" s="543"/>
      <c r="E9" s="543"/>
      <c r="F9" s="543"/>
      <c r="G9" s="543"/>
      <c r="H9" s="543"/>
      <c r="I9" s="543"/>
      <c r="J9" s="544"/>
      <c r="K9" s="544"/>
      <c r="L9" s="544"/>
      <c r="M9" s="18"/>
      <c r="T9" s="9"/>
      <c r="V9" s="8"/>
    </row>
    <row r="10" spans="2:22" ht="10.5" customHeight="1">
      <c r="B10" s="549"/>
      <c r="C10" s="545"/>
      <c r="D10" s="543"/>
      <c r="E10" s="543"/>
      <c r="F10" s="543"/>
      <c r="G10" s="543"/>
      <c r="H10" s="543"/>
      <c r="I10" s="543"/>
      <c r="J10" s="544"/>
      <c r="K10" s="544"/>
      <c r="L10" s="544"/>
      <c r="M10" s="18"/>
      <c r="T10" s="9"/>
      <c r="V10" s="8"/>
    </row>
    <row r="11" spans="2:22" s="547" customFormat="1" ht="26.25" customHeight="1">
      <c r="B11" s="566" t="s">
        <v>556</v>
      </c>
      <c r="C11" s="565"/>
      <c r="D11" s="565"/>
      <c r="E11" s="565"/>
      <c r="F11" s="565"/>
      <c r="G11" s="565"/>
      <c r="H11" s="565"/>
      <c r="T11" s="548"/>
      <c r="U11" s="548"/>
    </row>
    <row r="12" spans="2:22" s="32" customFormat="1" ht="18.75" customHeight="1">
      <c r="B12" s="542"/>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0" t="s">
        <v>707</v>
      </c>
      <c r="E14" s="130"/>
      <c r="F14" s="124" t="s">
        <v>548</v>
      </c>
      <c r="H14" s="540" t="s">
        <v>700</v>
      </c>
      <c r="J14" s="124" t="s">
        <v>515</v>
      </c>
      <c r="L14" s="132"/>
      <c r="N14" s="103"/>
      <c r="Q14" s="99"/>
      <c r="R14" s="96"/>
    </row>
    <row r="15" spans="2:22" ht="26.25" customHeight="1" thickBot="1">
      <c r="B15" s="124" t="s">
        <v>424</v>
      </c>
      <c r="C15" s="106"/>
      <c r="D15" s="540" t="s">
        <v>708</v>
      </c>
      <c r="F15" s="124" t="s">
        <v>414</v>
      </c>
      <c r="G15" s="127"/>
      <c r="H15" s="540" t="s">
        <v>701</v>
      </c>
      <c r="I15" s="17"/>
      <c r="J15" s="124" t="s">
        <v>516</v>
      </c>
      <c r="L15" s="132"/>
      <c r="M15" s="103"/>
      <c r="Q15" s="108"/>
      <c r="R15" s="96"/>
    </row>
    <row r="16" spans="2:22" ht="28.5" customHeight="1" thickBot="1">
      <c r="B16" s="124" t="s">
        <v>454</v>
      </c>
      <c r="C16" s="106"/>
      <c r="D16" s="541">
        <v>2016</v>
      </c>
      <c r="E16" s="103"/>
      <c r="F16" s="124" t="s">
        <v>434</v>
      </c>
      <c r="G16" s="125"/>
      <c r="H16" s="541" t="s">
        <v>702</v>
      </c>
      <c r="I16" s="103"/>
      <c r="K16" s="195"/>
      <c r="L16" s="195"/>
      <c r="M16" s="195"/>
      <c r="N16" s="195"/>
      <c r="Q16" s="115"/>
      <c r="R16" s="96"/>
    </row>
    <row r="17" spans="1:21" ht="29.25" customHeight="1">
      <c r="B17" s="124" t="s">
        <v>421</v>
      </c>
      <c r="C17" s="106"/>
      <c r="D17" s="731">
        <v>373476.28289888683</v>
      </c>
      <c r="E17" s="121"/>
      <c r="F17" s="738" t="s">
        <v>670</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435</v>
      </c>
      <c r="G19" s="601" t="s">
        <v>363</v>
      </c>
      <c r="H19" s="242">
        <f>SUM(R54,R57,R60,R63,R66,R69,R72,R75)</f>
        <v>1354812.8045255423</v>
      </c>
      <c r="I19" s="17"/>
      <c r="J19" s="115"/>
      <c r="K19" s="115"/>
      <c r="L19" s="115"/>
      <c r="M19" s="115"/>
      <c r="N19" s="115"/>
      <c r="P19" s="115"/>
      <c r="Q19" s="115"/>
      <c r="R19" s="96"/>
    </row>
    <row r="20" spans="1:21" ht="27.75" customHeight="1" thickBot="1">
      <c r="E20" s="9"/>
      <c r="F20" s="124" t="s">
        <v>436</v>
      </c>
      <c r="G20" s="601" t="s">
        <v>364</v>
      </c>
      <c r="H20" s="131">
        <f>-SUM(R55,R58,R61,R64,R67,R70,R73,R76)</f>
        <v>227593.71040000001</v>
      </c>
      <c r="I20" s="17"/>
      <c r="J20" s="115"/>
      <c r="P20" s="115"/>
      <c r="Q20" s="115"/>
      <c r="R20" s="96"/>
    </row>
    <row r="21" spans="1:21" ht="27.75" customHeight="1" thickBot="1">
      <c r="C21" s="32"/>
      <c r="D21" s="32"/>
      <c r="E21" s="32"/>
      <c r="F21" s="124" t="s">
        <v>408</v>
      </c>
      <c r="G21" s="601" t="s">
        <v>365</v>
      </c>
      <c r="H21" s="188">
        <f>R84</f>
        <v>52780.637268654042</v>
      </c>
      <c r="I21" s="103"/>
      <c r="P21" s="115"/>
      <c r="Q21" s="115"/>
      <c r="R21" s="96"/>
    </row>
    <row r="22" spans="1:21" ht="27.75" customHeight="1">
      <c r="C22" s="32"/>
      <c r="D22" s="32"/>
      <c r="E22" s="32"/>
      <c r="F22" s="124" t="s">
        <v>510</v>
      </c>
      <c r="G22" s="601" t="s">
        <v>449</v>
      </c>
      <c r="H22" s="188">
        <f>H19-H20+H21</f>
        <v>1179999.7313941964</v>
      </c>
      <c r="I22" s="103"/>
      <c r="P22" s="195"/>
      <c r="Q22" s="195"/>
      <c r="R22" s="96"/>
    </row>
    <row r="23" spans="1:21" ht="22.5" customHeight="1">
      <c r="A23" s="28"/>
      <c r="E23" s="9"/>
    </row>
    <row r="24" spans="1:21" ht="13.5" customHeight="1">
      <c r="A24" s="28"/>
      <c r="B24" s="118" t="s">
        <v>419</v>
      </c>
      <c r="C24" s="35"/>
      <c r="E24" s="9"/>
      <c r="H24" s="788"/>
    </row>
    <row r="25" spans="1:21" ht="13.5" customHeight="1">
      <c r="A25" s="28"/>
      <c r="B25" s="118"/>
      <c r="C25" s="35"/>
      <c r="E25" s="9"/>
    </row>
    <row r="26" spans="1:21" ht="108" customHeight="1">
      <c r="A26" s="28"/>
      <c r="B26" s="829" t="s">
        <v>677</v>
      </c>
      <c r="C26" s="829"/>
      <c r="D26" s="829"/>
      <c r="E26" s="829"/>
      <c r="F26" s="829"/>
      <c r="G26" s="829"/>
    </row>
    <row r="27" spans="1:21" ht="14.25" customHeight="1">
      <c r="A27" s="28"/>
      <c r="B27" s="546"/>
      <c r="C27" s="546"/>
      <c r="D27" s="536"/>
      <c r="E27" s="536"/>
      <c r="F27" s="536"/>
      <c r="G27" s="546"/>
    </row>
    <row r="28" spans="1:21" s="17" customFormat="1" ht="27" customHeight="1">
      <c r="B28" s="832" t="s">
        <v>507</v>
      </c>
      <c r="C28" s="833"/>
      <c r="D28" s="133" t="s">
        <v>41</v>
      </c>
      <c r="E28" s="134" t="s">
        <v>668</v>
      </c>
      <c r="F28" s="134" t="s">
        <v>408</v>
      </c>
      <c r="G28" s="135" t="s">
        <v>409</v>
      </c>
      <c r="T28" s="136"/>
      <c r="U28" s="136"/>
    </row>
    <row r="29" spans="1:21" ht="20.25" customHeight="1">
      <c r="B29" s="827" t="s">
        <v>29</v>
      </c>
      <c r="C29" s="828"/>
      <c r="D29" s="636" t="s">
        <v>27</v>
      </c>
      <c r="E29" s="138">
        <f>SUM(D54:D83)</f>
        <v>457871.92278261785</v>
      </c>
      <c r="F29" s="139">
        <f>D84</f>
        <v>22310.710788788176</v>
      </c>
      <c r="G29" s="138">
        <f>E29+F29</f>
        <v>480182.63357140601</v>
      </c>
    </row>
    <row r="30" spans="1:21" ht="20.25" customHeight="1">
      <c r="B30" s="827" t="s">
        <v>371</v>
      </c>
      <c r="C30" s="828"/>
      <c r="D30" s="636" t="s">
        <v>27</v>
      </c>
      <c r="E30" s="140">
        <f>SUM(E54:E83)</f>
        <v>249330.14002716777</v>
      </c>
      <c r="F30" s="141">
        <f>E84</f>
        <v>11283.919683152679</v>
      </c>
      <c r="G30" s="140">
        <f>E30+F30</f>
        <v>260614.05971032043</v>
      </c>
    </row>
    <row r="31" spans="1:21" ht="20.25" customHeight="1">
      <c r="B31" s="827" t="s">
        <v>372</v>
      </c>
      <c r="C31" s="828"/>
      <c r="D31" s="636" t="s">
        <v>28</v>
      </c>
      <c r="E31" s="140">
        <f>SUM(F54:F83)</f>
        <v>387162.53062795231</v>
      </c>
      <c r="F31" s="141">
        <f>F84</f>
        <v>17888.88266552912</v>
      </c>
      <c r="G31" s="140">
        <f t="shared" ref="G31:G34" si="0">E31+F31</f>
        <v>405051.41329348146</v>
      </c>
    </row>
    <row r="32" spans="1:21" ht="20.25" customHeight="1">
      <c r="B32" s="827" t="s">
        <v>32</v>
      </c>
      <c r="C32" s="828"/>
      <c r="D32" s="636" t="s">
        <v>27</v>
      </c>
      <c r="E32" s="140">
        <f>SUM(G54:G83)</f>
        <v>-1173.4631999999999</v>
      </c>
      <c r="F32" s="141">
        <f>G84</f>
        <v>-54.597284370416638</v>
      </c>
      <c r="G32" s="140">
        <f t="shared" si="0"/>
        <v>-1228.0604843704166</v>
      </c>
    </row>
    <row r="33" spans="2:22" ht="20.25" customHeight="1">
      <c r="B33" s="827" t="s">
        <v>710</v>
      </c>
      <c r="C33" s="828"/>
      <c r="D33" s="636" t="s">
        <v>28</v>
      </c>
      <c r="E33" s="140">
        <f>SUM(H54:H83)</f>
        <v>34027.96388780437</v>
      </c>
      <c r="F33" s="141">
        <f>H84</f>
        <v>1351.7214155544837</v>
      </c>
      <c r="G33" s="140">
        <f>E33+F33</f>
        <v>35379.685303358856</v>
      </c>
    </row>
    <row r="34" spans="2:22" ht="20.25" customHeight="1">
      <c r="B34" s="827"/>
      <c r="C34" s="828"/>
      <c r="D34" s="636"/>
      <c r="E34" s="140">
        <f>SUM(I54:I83)</f>
        <v>0</v>
      </c>
      <c r="F34" s="141">
        <f>I84</f>
        <v>0</v>
      </c>
      <c r="G34" s="140">
        <f t="shared" si="0"/>
        <v>0</v>
      </c>
    </row>
    <row r="35" spans="2:22" ht="20.25" customHeight="1">
      <c r="B35" s="827"/>
      <c r="C35" s="828"/>
      <c r="D35" s="636"/>
      <c r="E35" s="140">
        <f>SUM(J54:J83)</f>
        <v>0</v>
      </c>
      <c r="F35" s="141">
        <f>J84</f>
        <v>0</v>
      </c>
      <c r="G35" s="140">
        <f>E35+F35</f>
        <v>0</v>
      </c>
    </row>
    <row r="36" spans="2:22" ht="20.25" customHeight="1">
      <c r="B36" s="827"/>
      <c r="C36" s="828"/>
      <c r="D36" s="636"/>
      <c r="E36" s="140">
        <f>SUM(K54:K83)</f>
        <v>0</v>
      </c>
      <c r="F36" s="141">
        <f>K84</f>
        <v>0</v>
      </c>
      <c r="G36" s="140">
        <f t="shared" ref="G36:G42" si="1">E36+F36</f>
        <v>0</v>
      </c>
    </row>
    <row r="37" spans="2:22" ht="20.25" customHeight="1">
      <c r="B37" s="827"/>
      <c r="C37" s="828"/>
      <c r="D37" s="636"/>
      <c r="E37" s="140">
        <f>SUM(L54:L83)</f>
        <v>0</v>
      </c>
      <c r="F37" s="141">
        <f>L84</f>
        <v>0</v>
      </c>
      <c r="G37" s="140">
        <f t="shared" si="1"/>
        <v>0</v>
      </c>
    </row>
    <row r="38" spans="2:22" ht="20.25" customHeight="1">
      <c r="B38" s="827"/>
      <c r="C38" s="828"/>
      <c r="D38" s="636"/>
      <c r="E38" s="140">
        <f>SUM(M54:M83)</f>
        <v>0</v>
      </c>
      <c r="F38" s="141">
        <f>M84</f>
        <v>0</v>
      </c>
      <c r="G38" s="140">
        <f t="shared" si="1"/>
        <v>0</v>
      </c>
    </row>
    <row r="39" spans="2:22" ht="20.25" customHeight="1">
      <c r="B39" s="827"/>
      <c r="C39" s="828"/>
      <c r="D39" s="636"/>
      <c r="E39" s="140">
        <f>SUM(N54:N83)</f>
        <v>0</v>
      </c>
      <c r="F39" s="141">
        <f>N84</f>
        <v>0</v>
      </c>
      <c r="G39" s="140">
        <f t="shared" si="1"/>
        <v>0</v>
      </c>
    </row>
    <row r="40" spans="2:22" ht="20.25" customHeight="1">
      <c r="B40" s="827"/>
      <c r="C40" s="828"/>
      <c r="D40" s="636"/>
      <c r="E40" s="140">
        <f>SUM(O54:O83)</f>
        <v>0</v>
      </c>
      <c r="F40" s="141">
        <f>O84</f>
        <v>0</v>
      </c>
      <c r="G40" s="140">
        <f t="shared" si="1"/>
        <v>0</v>
      </c>
    </row>
    <row r="41" spans="2:22" ht="20.25" customHeight="1">
      <c r="B41" s="827"/>
      <c r="C41" s="828"/>
      <c r="D41" s="636"/>
      <c r="E41" s="140">
        <f>SUM(P54:P83)</f>
        <v>0</v>
      </c>
      <c r="F41" s="141">
        <f>P84</f>
        <v>0</v>
      </c>
      <c r="G41" s="140">
        <f t="shared" si="1"/>
        <v>0</v>
      </c>
    </row>
    <row r="42" spans="2:22" ht="20.25" customHeight="1">
      <c r="B42" s="827"/>
      <c r="C42" s="828"/>
      <c r="D42" s="637"/>
      <c r="E42" s="142">
        <f>SUM(Q54:Q83)</f>
        <v>0</v>
      </c>
      <c r="F42" s="143">
        <f>Q84</f>
        <v>0</v>
      </c>
      <c r="G42" s="142">
        <f t="shared" si="1"/>
        <v>0</v>
      </c>
    </row>
    <row r="43" spans="2:22" s="8" customFormat="1" ht="21" customHeight="1">
      <c r="B43" s="830" t="s">
        <v>26</v>
      </c>
      <c r="C43" s="831"/>
      <c r="D43" s="137"/>
      <c r="E43" s="144">
        <f>SUM(E29:E42)</f>
        <v>1127219.0941255421</v>
      </c>
      <c r="F43" s="144">
        <f>SUM(F29:F42)</f>
        <v>52780.637268654042</v>
      </c>
      <c r="G43" s="144">
        <f>SUM(G29:G42)</f>
        <v>1179999.7313941962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5"/>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29" t="s">
        <v>608</v>
      </c>
      <c r="C48" s="829"/>
      <c r="D48" s="829"/>
      <c r="E48" s="829"/>
      <c r="F48" s="829"/>
      <c r="G48" s="829"/>
      <c r="H48" s="829"/>
      <c r="I48" s="829"/>
      <c r="J48" s="829"/>
      <c r="K48" s="829"/>
      <c r="L48" s="829"/>
      <c r="M48" s="615"/>
      <c r="N48" s="105"/>
      <c r="O48" s="105"/>
      <c r="P48" s="105"/>
      <c r="Q48" s="105"/>
      <c r="R48" s="105"/>
      <c r="T48" s="37"/>
      <c r="U48" s="19"/>
      <c r="V48" s="38"/>
    </row>
    <row r="49" spans="2:22" s="28" customFormat="1" ht="41.1" customHeight="1">
      <c r="B49" s="829" t="s">
        <v>564</v>
      </c>
      <c r="C49" s="829"/>
      <c r="D49" s="829"/>
      <c r="E49" s="829"/>
      <c r="F49" s="829"/>
      <c r="G49" s="829"/>
      <c r="H49" s="829"/>
      <c r="I49" s="829"/>
      <c r="J49" s="829"/>
      <c r="K49" s="829"/>
      <c r="L49" s="829"/>
      <c r="M49" s="615"/>
      <c r="N49" s="105"/>
      <c r="O49" s="105"/>
      <c r="P49" s="105"/>
      <c r="Q49" s="105"/>
      <c r="R49" s="105"/>
      <c r="T49" s="37"/>
      <c r="U49" s="19"/>
      <c r="V49" s="38"/>
    </row>
    <row r="50" spans="2:22" s="28" customFormat="1" ht="18" customHeight="1">
      <c r="B50" s="829" t="s">
        <v>676</v>
      </c>
      <c r="C50" s="829"/>
      <c r="D50" s="829"/>
      <c r="E50" s="829"/>
      <c r="F50" s="829"/>
      <c r="G50" s="829"/>
      <c r="H50" s="829"/>
      <c r="I50" s="829"/>
      <c r="J50" s="829"/>
      <c r="K50" s="829"/>
      <c r="L50" s="829"/>
      <c r="M50" s="615"/>
      <c r="N50" s="105"/>
      <c r="O50" s="105"/>
      <c r="P50" s="105"/>
      <c r="Q50" s="105"/>
      <c r="R50" s="105"/>
      <c r="T50" s="37"/>
      <c r="U50" s="19"/>
      <c r="V50" s="38"/>
    </row>
    <row r="51" spans="2:22" ht="15" customHeight="1">
      <c r="B51" s="611"/>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GS&gt;50 kW</v>
      </c>
      <c r="G52" s="135" t="str">
        <f>IF($B32&lt;&gt;"",$B32,"")</f>
        <v>Unmetered Scattered Load</v>
      </c>
      <c r="H52" s="135" t="str">
        <f>IF($B33&lt;&gt;"",$B33,"")</f>
        <v>Streetlighting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3"/>
      <c r="C53" s="574"/>
      <c r="D53" s="574" t="str">
        <f>D29</f>
        <v>kWh</v>
      </c>
      <c r="E53" s="574" t="str">
        <f>D30</f>
        <v>kWh</v>
      </c>
      <c r="F53" s="574" t="str">
        <f>D31</f>
        <v>kW</v>
      </c>
      <c r="G53" s="574" t="str">
        <f>D32</f>
        <v>kWh</v>
      </c>
      <c r="H53" s="574" t="str">
        <f>D33</f>
        <v>kW</v>
      </c>
      <c r="I53" s="574">
        <f>D34</f>
        <v>0</v>
      </c>
      <c r="J53" s="574">
        <f>D35</f>
        <v>0</v>
      </c>
      <c r="K53" s="574">
        <f>D36</f>
        <v>0</v>
      </c>
      <c r="L53" s="574">
        <f>D37</f>
        <v>0</v>
      </c>
      <c r="M53" s="574">
        <f>D38</f>
        <v>0</v>
      </c>
      <c r="N53" s="574">
        <f>D39</f>
        <v>0</v>
      </c>
      <c r="O53" s="574">
        <f>D40</f>
        <v>0</v>
      </c>
      <c r="P53" s="574">
        <f>D41</f>
        <v>0</v>
      </c>
      <c r="Q53" s="574">
        <f>D42</f>
        <v>0</v>
      </c>
      <c r="R53" s="575"/>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3" t="s">
        <v>67</v>
      </c>
      <c r="C56" s="619"/>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3" t="s">
        <v>67</v>
      </c>
      <c r="C59" s="619"/>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3" t="s">
        <v>67</v>
      </c>
      <c r="C62" s="619"/>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3" t="s">
        <v>67</v>
      </c>
      <c r="C65" s="619"/>
      <c r="D65" s="160"/>
      <c r="E65" s="160"/>
      <c r="F65" s="160"/>
      <c r="G65" s="160"/>
      <c r="H65" s="160"/>
      <c r="I65" s="160"/>
      <c r="J65" s="160"/>
      <c r="K65" s="161"/>
      <c r="L65" s="161"/>
      <c r="M65" s="161"/>
      <c r="N65" s="161"/>
      <c r="O65" s="161"/>
      <c r="P65" s="161"/>
      <c r="Q65" s="161"/>
      <c r="R65" s="162"/>
      <c r="U65" s="159"/>
      <c r="V65" s="153"/>
    </row>
    <row r="66" spans="2:22" s="163" customFormat="1">
      <c r="B66" s="154" t="s">
        <v>94</v>
      </c>
      <c r="C66" s="533"/>
      <c r="D66" s="164">
        <f>'5.  2015-2020 LRAM'!Y207</f>
        <v>0</v>
      </c>
      <c r="E66" s="164">
        <f>'5.  2015-2020 LRAM'!Z207</f>
        <v>0</v>
      </c>
      <c r="F66" s="164">
        <f>'5.  2015-2020 LRAM'!AA207</f>
        <v>0</v>
      </c>
      <c r="G66" s="164">
        <f>'5.  2015-2020 LRAM'!AB207</f>
        <v>0</v>
      </c>
      <c r="H66" s="164">
        <f>'5.  2015-2020 LRAM'!AC207</f>
        <v>0</v>
      </c>
      <c r="I66" s="164">
        <f>'5.  2015-2020 LRAM'!AD207</f>
        <v>0</v>
      </c>
      <c r="J66" s="164">
        <f>'5.  2015-2020 LRAM'!AE207</f>
        <v>0</v>
      </c>
      <c r="K66" s="164">
        <f>'5.  2015-2020 LRAM'!AF207</f>
        <v>0</v>
      </c>
      <c r="L66" s="164">
        <f>'5.  2015-2020 LRAM'!AG207</f>
        <v>0</v>
      </c>
      <c r="M66" s="164">
        <f>'5.  2015-2020 LRAM'!AH207</f>
        <v>0</v>
      </c>
      <c r="N66" s="164">
        <f>'5.  2015-2020 LRAM'!AI207</f>
        <v>0</v>
      </c>
      <c r="O66" s="164">
        <f>'5.  2015-2020 LRAM'!AJ207</f>
        <v>0</v>
      </c>
      <c r="P66" s="164">
        <f>'5.  2015-2020 LRAM'!AK207</f>
        <v>0</v>
      </c>
      <c r="Q66" s="164">
        <f>'5.  2015-2020 LRAM'!AL207</f>
        <v>0</v>
      </c>
      <c r="R66" s="157">
        <f>SUM(D66:Q66)</f>
        <v>0</v>
      </c>
      <c r="U66" s="152"/>
      <c r="V66" s="153"/>
    </row>
    <row r="67" spans="2:22" s="163" customFormat="1">
      <c r="B67" s="154" t="s">
        <v>93</v>
      </c>
      <c r="C67" s="155"/>
      <c r="D67" s="164">
        <f>-'5.  2015-2020 LRAM'!Y208</f>
        <v>0</v>
      </c>
      <c r="E67" s="164">
        <f>-'5.  2015-2020 LRAM'!Z208</f>
        <v>0</v>
      </c>
      <c r="F67" s="164">
        <f>-'5.  2015-2020 LRAM'!AA208</f>
        <v>0</v>
      </c>
      <c r="G67" s="164">
        <f>-'5.  2015-2020 LRAM'!AB208</f>
        <v>0</v>
      </c>
      <c r="H67" s="164">
        <f>-'5.  2015-2020 LRAM'!AC208</f>
        <v>0</v>
      </c>
      <c r="I67" s="164">
        <f>-'5.  2015-2020 LRAM'!AD208</f>
        <v>0</v>
      </c>
      <c r="J67" s="164">
        <f>-'5.  2015-2020 LRAM'!AE208</f>
        <v>0</v>
      </c>
      <c r="K67" s="164">
        <f>-'5.  2015-2020 LRAM'!AF208</f>
        <v>0</v>
      </c>
      <c r="L67" s="164">
        <f>-'5.  2015-2020 LRAM'!AG208</f>
        <v>0</v>
      </c>
      <c r="M67" s="164">
        <f>-'5.  2015-2020 LRAM'!AH208</f>
        <v>0</v>
      </c>
      <c r="N67" s="164">
        <f>-'5.  2015-2020 LRAM'!AI208</f>
        <v>0</v>
      </c>
      <c r="O67" s="164">
        <f>-'5.  2015-2020 LRAM'!AJ208</f>
        <v>0</v>
      </c>
      <c r="P67" s="164">
        <f>-'5.  2015-2020 LRAM'!AK208</f>
        <v>0</v>
      </c>
      <c r="Q67" s="164">
        <f>-'5.  2015-2020 LRAM'!AL208</f>
        <v>0</v>
      </c>
      <c r="R67" s="157">
        <f>SUM(D67:Q67)</f>
        <v>0</v>
      </c>
      <c r="S67" s="158"/>
      <c r="U67" s="152"/>
      <c r="V67" s="153"/>
    </row>
    <row r="68" spans="2:22" s="136" customFormat="1">
      <c r="B68" s="623" t="s">
        <v>67</v>
      </c>
      <c r="C68" s="619"/>
      <c r="D68" s="160"/>
      <c r="E68" s="160"/>
      <c r="F68" s="160"/>
      <c r="G68" s="160"/>
      <c r="H68" s="160"/>
      <c r="I68" s="160"/>
      <c r="J68" s="160"/>
      <c r="K68" s="161"/>
      <c r="L68" s="161"/>
      <c r="M68" s="161"/>
      <c r="N68" s="161"/>
      <c r="O68" s="161"/>
      <c r="P68" s="161"/>
      <c r="Q68" s="161"/>
      <c r="R68" s="162"/>
      <c r="U68" s="159"/>
      <c r="V68" s="153"/>
    </row>
    <row r="69" spans="2:22" s="163" customFormat="1">
      <c r="B69" s="154" t="s">
        <v>225</v>
      </c>
      <c r="C69" s="533"/>
      <c r="D69" s="156">
        <f>'5.  2015-2020 LRAM'!Y392</f>
        <v>0</v>
      </c>
      <c r="E69" s="156">
        <f>'5.  2015-2020 LRAM'!Z392</f>
        <v>0</v>
      </c>
      <c r="F69" s="156">
        <f>'5.  2015-2020 LRAM'!AA392</f>
        <v>0</v>
      </c>
      <c r="G69" s="156">
        <f>'5.  2015-2020 LRAM'!AB392</f>
        <v>0</v>
      </c>
      <c r="H69" s="156">
        <f>'5.  2015-2020 LRAM'!AC392</f>
        <v>0</v>
      </c>
      <c r="I69" s="156">
        <f>'5.  2015-2020 LRAM'!AD392</f>
        <v>0</v>
      </c>
      <c r="J69" s="156">
        <f>'5.  2015-2020 LRAM'!AE392</f>
        <v>0</v>
      </c>
      <c r="K69" s="156">
        <f>'5.  2015-2020 LRAM'!AF392</f>
        <v>0</v>
      </c>
      <c r="L69" s="156">
        <f>'5.  2015-2020 LRAM'!AG392</f>
        <v>0</v>
      </c>
      <c r="M69" s="156">
        <f>'5.  2015-2020 LRAM'!AH392</f>
        <v>0</v>
      </c>
      <c r="N69" s="156">
        <f>'5.  2015-2020 LRAM'!AI392</f>
        <v>0</v>
      </c>
      <c r="O69" s="156">
        <f>'5.  2015-2020 LRAM'!AJ392</f>
        <v>0</v>
      </c>
      <c r="P69" s="156">
        <f>'5.  2015-2020 LRAM'!AK392</f>
        <v>0</v>
      </c>
      <c r="Q69" s="156">
        <f>'5.  2015-2020 LRAM'!AL392</f>
        <v>0</v>
      </c>
      <c r="R69" s="157">
        <f>SUM(D69:Q69)</f>
        <v>0</v>
      </c>
      <c r="U69" s="152"/>
      <c r="V69" s="153"/>
    </row>
    <row r="70" spans="2:22" s="163" customFormat="1">
      <c r="B70" s="154" t="s">
        <v>224</v>
      </c>
      <c r="C70" s="155"/>
      <c r="D70" s="156">
        <f>-'5.  2015-2020 LRAM'!Y393</f>
        <v>0</v>
      </c>
      <c r="E70" s="156">
        <f>-'5.  2015-2020 LRAM'!Z393</f>
        <v>0</v>
      </c>
      <c r="F70" s="156">
        <f>-'5.  2015-2020 LRAM'!AA393</f>
        <v>0</v>
      </c>
      <c r="G70" s="156">
        <f>-'5.  2015-2020 LRAM'!AB393</f>
        <v>0</v>
      </c>
      <c r="H70" s="156">
        <f>-'5.  2015-2020 LRAM'!AC393</f>
        <v>0</v>
      </c>
      <c r="I70" s="156">
        <f>-'5.  2015-2020 LRAM'!AD393</f>
        <v>0</v>
      </c>
      <c r="J70" s="156">
        <f>-'5.  2015-2020 LRAM'!AE393</f>
        <v>0</v>
      </c>
      <c r="K70" s="156">
        <f>-'5.  2015-2020 LRAM'!AF393</f>
        <v>0</v>
      </c>
      <c r="L70" s="156">
        <f>-'5.  2015-2020 LRAM'!AG393</f>
        <v>0</v>
      </c>
      <c r="M70" s="156">
        <f>-'5.  2015-2020 LRAM'!AH393</f>
        <v>0</v>
      </c>
      <c r="N70" s="156">
        <f>-'5.  2015-2020 LRAM'!AI393</f>
        <v>0</v>
      </c>
      <c r="O70" s="156">
        <f>-'5.  2015-2020 LRAM'!AJ393</f>
        <v>0</v>
      </c>
      <c r="P70" s="156">
        <f>-'5.  2015-2020 LRAM'!AK393</f>
        <v>0</v>
      </c>
      <c r="Q70" s="156">
        <f>-'5.  2015-2020 LRAM'!AL393</f>
        <v>0</v>
      </c>
      <c r="R70" s="157">
        <f>SUM(D70:Q70)</f>
        <v>0</v>
      </c>
      <c r="S70" s="158"/>
      <c r="U70" s="152"/>
      <c r="V70" s="153"/>
    </row>
    <row r="71" spans="2:22" s="136" customFormat="1">
      <c r="B71" s="623" t="s">
        <v>67</v>
      </c>
      <c r="C71" s="619"/>
      <c r="D71" s="160"/>
      <c r="E71" s="160"/>
      <c r="F71" s="160"/>
      <c r="G71" s="160"/>
      <c r="H71" s="160"/>
      <c r="I71" s="160"/>
      <c r="J71" s="160"/>
      <c r="K71" s="161"/>
      <c r="L71" s="161"/>
      <c r="M71" s="161"/>
      <c r="N71" s="161"/>
      <c r="O71" s="161"/>
      <c r="P71" s="161"/>
      <c r="Q71" s="161"/>
      <c r="R71" s="162"/>
      <c r="U71" s="159"/>
      <c r="V71" s="153"/>
    </row>
    <row r="72" spans="2:22" s="163" customFormat="1">
      <c r="B72" s="154" t="s">
        <v>227</v>
      </c>
      <c r="C72" s="533"/>
      <c r="D72" s="156">
        <f>'5.  2015-2020 LRAM'!Y583</f>
        <v>355590.51928829378</v>
      </c>
      <c r="E72" s="156">
        <f>'5.  2015-2020 LRAM'!Z583</f>
        <v>130820.06162001475</v>
      </c>
      <c r="F72" s="156">
        <f>'5.  2015-2020 LRAM'!AA583</f>
        <v>219814.32539545849</v>
      </c>
      <c r="G72" s="156">
        <f>'5.  2015-2020 LRAM'!AB583</f>
        <v>0</v>
      </c>
      <c r="H72" s="156">
        <f>'5.  2015-2020 LRAM'!AC583</f>
        <v>2482.5472025004497</v>
      </c>
      <c r="I72" s="156">
        <f>'5.  2015-2020 LRAM'!AD583</f>
        <v>0</v>
      </c>
      <c r="J72" s="156">
        <f>'5.  2015-2020 LRAM'!AE583</f>
        <v>0</v>
      </c>
      <c r="K72" s="156">
        <f>'5.  2015-2020 LRAM'!AF583</f>
        <v>0</v>
      </c>
      <c r="L72" s="156">
        <f>'5.  2015-2020 LRAM'!AG583</f>
        <v>0</v>
      </c>
      <c r="M72" s="156">
        <f>'5.  2015-2020 LRAM'!AH583</f>
        <v>0</v>
      </c>
      <c r="N72" s="156">
        <f>'5.  2015-2020 LRAM'!AI583</f>
        <v>0</v>
      </c>
      <c r="O72" s="156">
        <f>'5.  2015-2020 LRAM'!AJ583</f>
        <v>0</v>
      </c>
      <c r="P72" s="156">
        <f>'5.  2015-2020 LRAM'!AK583</f>
        <v>0</v>
      </c>
      <c r="Q72" s="156">
        <f>'5.  2015-2020 LRAM'!AL583</f>
        <v>0</v>
      </c>
      <c r="R72" s="157">
        <f>SUM(D72:Q72)</f>
        <v>708707.4535062674</v>
      </c>
      <c r="U72" s="152"/>
      <c r="V72" s="153"/>
    </row>
    <row r="73" spans="2:22" s="163" customFormat="1">
      <c r="B73" s="154" t="s">
        <v>226</v>
      </c>
      <c r="C73" s="155"/>
      <c r="D73" s="156">
        <f>-'5.  2015-2020 LRAM'!Y584</f>
        <v>-62371.796199999997</v>
      </c>
      <c r="E73" s="156">
        <f>-'5.  2015-2020 LRAM'!Z584</f>
        <v>-27567.638999999999</v>
      </c>
      <c r="F73" s="156">
        <f>-'5.  2015-2020 LRAM'!AA584</f>
        <v>-35545.419000000002</v>
      </c>
      <c r="G73" s="156">
        <f>-'5.  2015-2020 LRAM'!AB584</f>
        <v>-583.10979999999995</v>
      </c>
      <c r="H73" s="156">
        <f>-'5.  2015-2020 LRAM'!AC584</f>
        <v>-668.38420000000008</v>
      </c>
      <c r="I73" s="156">
        <f>-'5.  2015-2020 LRAM'!AD584</f>
        <v>0</v>
      </c>
      <c r="J73" s="156">
        <f>-'5.  2015-2020 LRAM'!AE584</f>
        <v>0</v>
      </c>
      <c r="K73" s="156">
        <f>-'5.  2015-2020 LRAM'!AF584</f>
        <v>0</v>
      </c>
      <c r="L73" s="156">
        <f>-'5.  2015-2020 LRAM'!AG584</f>
        <v>0</v>
      </c>
      <c r="M73" s="156">
        <f>-'5.  2015-2020 LRAM'!AH584</f>
        <v>0</v>
      </c>
      <c r="N73" s="156">
        <f>-'5.  2015-2020 LRAM'!AI584</f>
        <v>0</v>
      </c>
      <c r="O73" s="156">
        <f>-'5.  2015-2020 LRAM'!AJ584</f>
        <v>0</v>
      </c>
      <c r="P73" s="156">
        <f>-'5.  2015-2020 LRAM'!AK584</f>
        <v>0</v>
      </c>
      <c r="Q73" s="156">
        <f>-'5.  2015-2020 LRAM'!AL584</f>
        <v>0</v>
      </c>
      <c r="R73" s="157">
        <f>SUM(D73:Q73)</f>
        <v>-126736.34820000001</v>
      </c>
      <c r="S73" s="158"/>
      <c r="U73" s="152"/>
      <c r="V73" s="153"/>
    </row>
    <row r="74" spans="2:22" s="136" customFormat="1">
      <c r="B74" s="623" t="s">
        <v>67</v>
      </c>
      <c r="C74" s="619"/>
      <c r="D74" s="160"/>
      <c r="E74" s="160"/>
      <c r="F74" s="160"/>
      <c r="G74" s="160"/>
      <c r="H74" s="160"/>
      <c r="I74" s="160"/>
      <c r="J74" s="160"/>
      <c r="K74" s="161"/>
      <c r="L74" s="161"/>
      <c r="M74" s="161"/>
      <c r="N74" s="161"/>
      <c r="O74" s="161"/>
      <c r="P74" s="161"/>
      <c r="Q74" s="161"/>
      <c r="R74" s="162"/>
      <c r="U74" s="159"/>
      <c r="V74" s="153"/>
    </row>
    <row r="75" spans="2:22" s="163" customFormat="1">
      <c r="B75" s="154" t="s">
        <v>229</v>
      </c>
      <c r="C75" s="533"/>
      <c r="D75" s="156">
        <f>'5.  2015-2020 LRAM'!Y768</f>
        <v>200294.22609432405</v>
      </c>
      <c r="E75" s="156">
        <f>'5.  2015-2020 LRAM'!Z768</f>
        <v>174044.88740715306</v>
      </c>
      <c r="F75" s="156">
        <f>'5.  2015-2020 LRAM'!AA768</f>
        <v>238875.82763249383</v>
      </c>
      <c r="G75" s="156">
        <f>'5.  2015-2020 LRAM'!AB768</f>
        <v>0</v>
      </c>
      <c r="H75" s="156">
        <f>'5.  2015-2020 LRAM'!AC768</f>
        <v>32890.409885303918</v>
      </c>
      <c r="I75" s="156">
        <f>'5.  2015-2020 LRAM'!AD768</f>
        <v>0</v>
      </c>
      <c r="J75" s="156">
        <f>'5.  2015-2020 LRAM'!AE768</f>
        <v>0</v>
      </c>
      <c r="K75" s="156">
        <f>'5.  2015-2020 LRAM'!AF768</f>
        <v>0</v>
      </c>
      <c r="L75" s="156">
        <f>'5.  2015-2020 LRAM'!AG768</f>
        <v>0</v>
      </c>
      <c r="M75" s="156">
        <f>'5.  2015-2020 LRAM'!AH768</f>
        <v>0</v>
      </c>
      <c r="N75" s="156">
        <f>'5.  2015-2020 LRAM'!AI768</f>
        <v>0</v>
      </c>
      <c r="O75" s="156">
        <f>'5.  2015-2020 LRAM'!AJ768</f>
        <v>0</v>
      </c>
      <c r="P75" s="156">
        <f>'5.  2015-2020 LRAM'!AK768</f>
        <v>0</v>
      </c>
      <c r="Q75" s="156">
        <f>'5.  2015-2020 LRAM'!AL768</f>
        <v>0</v>
      </c>
      <c r="R75" s="157">
        <f>SUM(D75:Q75)</f>
        <v>646105.35101927491</v>
      </c>
      <c r="U75" s="152"/>
      <c r="V75" s="153"/>
    </row>
    <row r="76" spans="2:22" s="163" customFormat="1" ht="16.5" customHeight="1">
      <c r="B76" s="154" t="s">
        <v>228</v>
      </c>
      <c r="C76" s="155"/>
      <c r="D76" s="156">
        <f>-'5.  2015-2020 LRAM'!Y769</f>
        <v>-35641.026400000002</v>
      </c>
      <c r="E76" s="156">
        <f>-'5.  2015-2020 LRAM'!Z769</f>
        <v>-27967.170000000002</v>
      </c>
      <c r="F76" s="156">
        <f>-'5.  2015-2020 LRAM'!AA769</f>
        <v>-35982.203399999999</v>
      </c>
      <c r="G76" s="156">
        <f>-'5.  2015-2020 LRAM'!AB769</f>
        <v>-590.35339999999997</v>
      </c>
      <c r="H76" s="156">
        <f>-'5.  2015-2020 LRAM'!AC769</f>
        <v>-676.60900000000004</v>
      </c>
      <c r="I76" s="156">
        <f>-'5.  2015-2020 LRAM'!AD769</f>
        <v>0</v>
      </c>
      <c r="J76" s="156">
        <f>-'5.  2015-2020 LRAM'!AE769</f>
        <v>0</v>
      </c>
      <c r="K76" s="156">
        <f>-'5.  2015-2020 LRAM'!AF769</f>
        <v>0</v>
      </c>
      <c r="L76" s="156">
        <f>-'5.  2015-2020 LRAM'!AG769</f>
        <v>0</v>
      </c>
      <c r="M76" s="156">
        <f>-'5.  2015-2020 LRAM'!AH769</f>
        <v>0</v>
      </c>
      <c r="N76" s="156">
        <f>-'5.  2015-2020 LRAM'!AI769</f>
        <v>0</v>
      </c>
      <c r="O76" s="156">
        <f>-'5.  2015-2020 LRAM'!AJ769</f>
        <v>0</v>
      </c>
      <c r="P76" s="156">
        <f>-'5.  2015-2020 LRAM'!AK769</f>
        <v>0</v>
      </c>
      <c r="Q76" s="156">
        <f>-'5.  2015-2020 LRAM'!AL769</f>
        <v>0</v>
      </c>
      <c r="R76" s="157">
        <f>SUM(D76:Q76)</f>
        <v>-100857.3622</v>
      </c>
      <c r="S76" s="158"/>
      <c r="U76" s="152"/>
      <c r="V76" s="153"/>
    </row>
    <row r="77" spans="2:22" s="136" customFormat="1">
      <c r="B77" s="623" t="s">
        <v>67</v>
      </c>
      <c r="C77" s="619"/>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LRAM'!Y952</f>
        <v>0</v>
      </c>
      <c r="E78" s="156">
        <f>'5.  2015-2020 LRAM'!Z952</f>
        <v>0</v>
      </c>
      <c r="F78" s="156">
        <f>'5.  2015-2020 LRAM'!AA952</f>
        <v>0</v>
      </c>
      <c r="G78" s="156">
        <f>'5.  2015-2020 LRAM'!AB952</f>
        <v>0</v>
      </c>
      <c r="H78" s="156">
        <f>'5.  2015-2020 LRAM'!AC952</f>
        <v>0</v>
      </c>
      <c r="I78" s="156">
        <f>'5.  2015-2020 LRAM'!AD952</f>
        <v>0</v>
      </c>
      <c r="J78" s="156">
        <f>'5.  2015-2020 LRAM'!AE952</f>
        <v>0</v>
      </c>
      <c r="K78" s="156">
        <f>'5.  2015-2020 LRAM'!AF952</f>
        <v>0</v>
      </c>
      <c r="L78" s="156">
        <f>'5.  2015-2020 LRAM'!AG952</f>
        <v>0</v>
      </c>
      <c r="M78" s="156">
        <f>'5.  2015-2020 LRAM'!AH952</f>
        <v>0</v>
      </c>
      <c r="N78" s="156">
        <f>'5.  2015-2020 LRAM'!AI952</f>
        <v>0</v>
      </c>
      <c r="O78" s="156">
        <f>'5.  2015-2020 LRAM'!AJ952</f>
        <v>0</v>
      </c>
      <c r="P78" s="156">
        <f>'5.  2015-2020 LRAM'!AK952</f>
        <v>0</v>
      </c>
      <c r="Q78" s="156">
        <f>'5.  2015-2020 LRAM'!AL952</f>
        <v>0</v>
      </c>
      <c r="R78" s="157">
        <f>SUM(D78:Q78)</f>
        <v>0</v>
      </c>
      <c r="U78" s="152"/>
      <c r="V78" s="153"/>
    </row>
    <row r="79" spans="2:22" s="163" customFormat="1" hidden="1">
      <c r="B79" s="154" t="s">
        <v>230</v>
      </c>
      <c r="C79" s="155"/>
      <c r="D79" s="156">
        <f>-'5.  2015-2020 LRAM'!Y953</f>
        <v>0</v>
      </c>
      <c r="E79" s="156">
        <f>-'5.  2015-2020 LRAM'!Z953</f>
        <v>0</v>
      </c>
      <c r="F79" s="156">
        <f>-'5.  2015-2020 LRAM'!AA953</f>
        <v>0</v>
      </c>
      <c r="G79" s="156">
        <f>-'5.  2015-2020 LRAM'!AB953</f>
        <v>0</v>
      </c>
      <c r="H79" s="156">
        <f>-'5.  2015-2020 LRAM'!AC953</f>
        <v>0</v>
      </c>
      <c r="I79" s="156">
        <f>-'5.  2015-2020 LRAM'!AD953</f>
        <v>0</v>
      </c>
      <c r="J79" s="156">
        <f>-'5.  2015-2020 LRAM'!AE953</f>
        <v>0</v>
      </c>
      <c r="K79" s="156">
        <f>-'5.  2015-2020 LRAM'!AF953</f>
        <v>0</v>
      </c>
      <c r="L79" s="156">
        <f>-'5.  2015-2020 LRAM'!AG953</f>
        <v>0</v>
      </c>
      <c r="M79" s="156">
        <f>-'5.  2015-2020 LRAM'!AH953</f>
        <v>0</v>
      </c>
      <c r="N79" s="156">
        <f>-'5.  2015-2020 LRAM'!AI953</f>
        <v>0</v>
      </c>
      <c r="O79" s="156">
        <f>-'5.  2015-2020 LRAM'!AJ953</f>
        <v>0</v>
      </c>
      <c r="P79" s="156">
        <f>-'5.  2015-2020 LRAM'!AK953</f>
        <v>0</v>
      </c>
      <c r="Q79" s="156">
        <f>-'5.  2015-2020 LRAM'!AL953</f>
        <v>0</v>
      </c>
      <c r="R79" s="157">
        <f>SUM(D79:Q79)</f>
        <v>0</v>
      </c>
      <c r="S79" s="158"/>
      <c r="U79" s="152"/>
      <c r="V79" s="153"/>
    </row>
    <row r="80" spans="2:22" s="136" customFormat="1" hidden="1">
      <c r="B80" s="623" t="s">
        <v>67</v>
      </c>
      <c r="C80" s="619"/>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3"/>
      <c r="D81" s="156">
        <f>'5.  2015-2020 LRAM'!Y1136</f>
        <v>0</v>
      </c>
      <c r="E81" s="156">
        <f>'5.  2015-2020 LRAM'!Z1136</f>
        <v>0</v>
      </c>
      <c r="F81" s="156">
        <f>'5.  2015-2020 LRAM'!AA1136</f>
        <v>0</v>
      </c>
      <c r="G81" s="156">
        <f>'5.  2015-2020 LRAM'!AB1136</f>
        <v>0</v>
      </c>
      <c r="H81" s="156">
        <f>'5.  2015-2020 LRAM'!AC1136</f>
        <v>0</v>
      </c>
      <c r="I81" s="156">
        <f>'5.  2015-2020 LRAM'!AD1136</f>
        <v>0</v>
      </c>
      <c r="J81" s="156">
        <f>'5.  2015-2020 LRAM'!AE1136</f>
        <v>0</v>
      </c>
      <c r="K81" s="156">
        <f>'5.  2015-2020 LRAM'!AF1136</f>
        <v>0</v>
      </c>
      <c r="L81" s="156">
        <f>'5.  2015-2020 LRAM'!AG1136</f>
        <v>0</v>
      </c>
      <c r="M81" s="156">
        <f>'5.  2015-2020 LRAM'!AH1136</f>
        <v>0</v>
      </c>
      <c r="N81" s="156">
        <f>'5.  2015-2020 LRAM'!AI1136</f>
        <v>0</v>
      </c>
      <c r="O81" s="156">
        <f>'5.  2015-2020 LRAM'!AJ1136</f>
        <v>0</v>
      </c>
      <c r="P81" s="156">
        <f>'5.  2015-2020 LRAM'!AK1136</f>
        <v>0</v>
      </c>
      <c r="Q81" s="156">
        <f>'5.  2015-2020 LRAM'!AL1136</f>
        <v>0</v>
      </c>
      <c r="R81" s="157">
        <f>SUM(D81:Q81)</f>
        <v>0</v>
      </c>
      <c r="U81" s="152"/>
      <c r="V81" s="153"/>
    </row>
    <row r="82" spans="2:22" s="163" customFormat="1" hidden="1">
      <c r="B82" s="154" t="s">
        <v>232</v>
      </c>
      <c r="C82" s="155"/>
      <c r="D82" s="156">
        <f>-'5.  2015-2020 LRAM'!Y1137</f>
        <v>0</v>
      </c>
      <c r="E82" s="156">
        <f>-'5.  2015-2020 LRAM'!Z1137</f>
        <v>0</v>
      </c>
      <c r="F82" s="156">
        <f>-'5.  2015-2020 LRAM'!AA1137</f>
        <v>0</v>
      </c>
      <c r="G82" s="156">
        <f>-'5.  2015-2020 LRAM'!AB1137</f>
        <v>0</v>
      </c>
      <c r="H82" s="156">
        <f>-'5.  2015-2020 LRAM'!AC1137</f>
        <v>0</v>
      </c>
      <c r="I82" s="156">
        <f>-'5.  2015-2020 LRAM'!AD1137</f>
        <v>0</v>
      </c>
      <c r="J82" s="156">
        <f>-'5.  2015-2020 LRAM'!AE1137</f>
        <v>0</v>
      </c>
      <c r="K82" s="156">
        <f>-'5.  2015-2020 LRAM'!AF1137</f>
        <v>0</v>
      </c>
      <c r="L82" s="156">
        <f>-'5.  2015-2020 LRAM'!AG1137</f>
        <v>0</v>
      </c>
      <c r="M82" s="156">
        <f>-'5.  2015-2020 LRAM'!AH1137</f>
        <v>0</v>
      </c>
      <c r="N82" s="156">
        <f>-'5.  2015-2020 LRAM'!AI1137</f>
        <v>0</v>
      </c>
      <c r="O82" s="156">
        <f>-'5.  2015-2020 LRAM'!AJ1137</f>
        <v>0</v>
      </c>
      <c r="P82" s="156">
        <f>-'5.  2015-2020 LRAM'!AK1137</f>
        <v>0</v>
      </c>
      <c r="Q82" s="156">
        <f>-'5.  2015-2020 LRAM'!AL1137</f>
        <v>0</v>
      </c>
      <c r="R82" s="157">
        <f>SUM(D82:Q82)</f>
        <v>0</v>
      </c>
      <c r="S82" s="158"/>
      <c r="U82" s="152"/>
      <c r="V82" s="153"/>
    </row>
    <row r="83" spans="2:22" s="136" customFormat="1" hidden="1">
      <c r="B83" s="623" t="s">
        <v>67</v>
      </c>
      <c r="C83" s="619"/>
      <c r="D83" s="160"/>
      <c r="E83" s="160"/>
      <c r="F83" s="160"/>
      <c r="G83" s="160"/>
      <c r="H83" s="160"/>
      <c r="I83" s="160"/>
      <c r="J83" s="160"/>
      <c r="K83" s="161"/>
      <c r="L83" s="161"/>
      <c r="M83" s="161"/>
      <c r="N83" s="161"/>
      <c r="O83" s="161"/>
      <c r="P83" s="161"/>
      <c r="Q83" s="161"/>
      <c r="R83" s="162"/>
      <c r="U83" s="159"/>
      <c r="V83" s="153"/>
    </row>
    <row r="84" spans="2:22" s="17" customFormat="1" ht="20.25" customHeight="1">
      <c r="B84" s="620" t="s">
        <v>43</v>
      </c>
      <c r="C84" s="619"/>
      <c r="D84" s="677">
        <f>'6.  Carrying Charges'!I162</f>
        <v>22310.710788788176</v>
      </c>
      <c r="E84" s="677">
        <f>'6.  Carrying Charges'!J162</f>
        <v>11283.919683152679</v>
      </c>
      <c r="F84" s="677">
        <f>'6.  Carrying Charges'!K162</f>
        <v>17888.88266552912</v>
      </c>
      <c r="G84" s="677">
        <f>'6.  Carrying Charges'!L162</f>
        <v>-54.597284370416638</v>
      </c>
      <c r="H84" s="677">
        <f>'6.  Carrying Charges'!M162</f>
        <v>1351.7214155544837</v>
      </c>
      <c r="I84" s="677">
        <f>'6.  Carrying Charges'!N162</f>
        <v>0</v>
      </c>
      <c r="J84" s="677">
        <f>'6.  Carrying Charges'!O162</f>
        <v>0</v>
      </c>
      <c r="K84" s="677">
        <f>'6.  Carrying Charges'!P162</f>
        <v>0</v>
      </c>
      <c r="L84" s="677">
        <f>'6.  Carrying Charges'!Q162</f>
        <v>0</v>
      </c>
      <c r="M84" s="677">
        <f>'6.  Carrying Charges'!R162</f>
        <v>0</v>
      </c>
      <c r="N84" s="677">
        <f>'6.  Carrying Charges'!S162</f>
        <v>0</v>
      </c>
      <c r="O84" s="677">
        <f>'6.  Carrying Charges'!T162</f>
        <v>0</v>
      </c>
      <c r="P84" s="677">
        <f>'6.  Carrying Charges'!U162</f>
        <v>0</v>
      </c>
      <c r="Q84" s="677">
        <f>'6.  Carrying Charges'!V162</f>
        <v>0</v>
      </c>
      <c r="R84" s="678">
        <f>SUM(D84:Q84)</f>
        <v>52780.637268654042</v>
      </c>
      <c r="U84" s="152"/>
      <c r="V84" s="153"/>
    </row>
    <row r="85" spans="2:22" s="163" customFormat="1" ht="21.75" customHeight="1">
      <c r="B85" s="621" t="s">
        <v>240</v>
      </c>
      <c r="C85" s="622"/>
      <c r="D85" s="621">
        <f>SUM(D54:D77)+D84</f>
        <v>480182.63357140601</v>
      </c>
      <c r="E85" s="621">
        <f>SUM(E54:E77)+E84</f>
        <v>260614.05971032043</v>
      </c>
      <c r="F85" s="621">
        <f>SUM(F54:F77)+F84</f>
        <v>405051.41329348146</v>
      </c>
      <c r="G85" s="621">
        <f>SUM(G54:G77)+G84</f>
        <v>-1228.0604843704166</v>
      </c>
      <c r="H85" s="621">
        <f>SUM(H54:H77)+H84</f>
        <v>35379.685303358856</v>
      </c>
      <c r="I85" s="621">
        <f t="shared" ref="I85:O85" si="2">SUM(I54:I77)+I84</f>
        <v>0</v>
      </c>
      <c r="J85" s="621">
        <f t="shared" si="2"/>
        <v>0</v>
      </c>
      <c r="K85" s="621">
        <f t="shared" si="2"/>
        <v>0</v>
      </c>
      <c r="L85" s="621">
        <f t="shared" si="2"/>
        <v>0</v>
      </c>
      <c r="M85" s="621">
        <f t="shared" si="2"/>
        <v>0</v>
      </c>
      <c r="N85" s="621">
        <f>SUM(N54:N77)+N84</f>
        <v>0</v>
      </c>
      <c r="O85" s="621">
        <f t="shared" si="2"/>
        <v>0</v>
      </c>
      <c r="P85" s="621">
        <f>SUM(P54:P77)+P84</f>
        <v>0</v>
      </c>
      <c r="Q85" s="621">
        <f>SUM(Q54:Q77)+Q84</f>
        <v>0</v>
      </c>
      <c r="R85" s="621">
        <f>SUM(R54:R77)+R84</f>
        <v>1179999.7313941962</v>
      </c>
      <c r="U85" s="152"/>
      <c r="V85" s="153"/>
    </row>
    <row r="86" spans="2:22" ht="20.25" customHeight="1">
      <c r="B86" s="453" t="s">
        <v>536</v>
      </c>
      <c r="C86" s="600"/>
      <c r="D86" s="599"/>
      <c r="E86" s="599"/>
      <c r="F86" s="599"/>
      <c r="G86" s="599"/>
      <c r="H86" s="599"/>
      <c r="I86" s="599"/>
      <c r="J86" s="599"/>
      <c r="K86" s="599"/>
      <c r="L86" s="599"/>
      <c r="M86" s="599"/>
      <c r="N86" s="599"/>
      <c r="O86" s="599"/>
      <c r="P86" s="599"/>
      <c r="Q86" s="599"/>
      <c r="R86" s="599"/>
      <c r="V86" s="13"/>
    </row>
    <row r="87" spans="2:22" ht="20.25" customHeight="1">
      <c r="B87" s="618"/>
      <c r="C87" s="66"/>
      <c r="E87" s="9"/>
      <c r="V87" s="13"/>
    </row>
    <row r="88" spans="2:22" ht="15">
      <c r="E88" s="9"/>
    </row>
    <row r="89" spans="2:22" ht="21" hidden="1" customHeight="1">
      <c r="B89" s="118" t="s">
        <v>537</v>
      </c>
      <c r="F89" s="587"/>
    </row>
    <row r="90" spans="2:22" s="547" customFormat="1" ht="27.75" hidden="1" customHeight="1">
      <c r="B90" s="568" t="s">
        <v>557</v>
      </c>
      <c r="C90" s="564"/>
      <c r="D90" s="564"/>
      <c r="E90" s="571"/>
      <c r="F90" s="564"/>
      <c r="G90" s="564"/>
      <c r="H90" s="564"/>
      <c r="I90" s="564"/>
      <c r="J90" s="564"/>
      <c r="T90" s="548"/>
      <c r="U90" s="548"/>
    </row>
    <row r="91" spans="2:22" ht="11.25" hidden="1" customHeight="1">
      <c r="B91" s="110"/>
    </row>
    <row r="92" spans="2:22" s="560" customFormat="1" ht="25.5" hidden="1" customHeight="1">
      <c r="B92" s="562"/>
      <c r="C92" s="558">
        <v>2011</v>
      </c>
      <c r="D92" s="558">
        <v>2012</v>
      </c>
      <c r="E92" s="558">
        <v>2013</v>
      </c>
      <c r="F92" s="558">
        <v>2014</v>
      </c>
      <c r="G92" s="558">
        <v>2015</v>
      </c>
      <c r="H92" s="558">
        <v>2016</v>
      </c>
      <c r="I92" s="558">
        <v>2017</v>
      </c>
      <c r="J92" s="558">
        <v>2018</v>
      </c>
      <c r="K92" s="558">
        <v>2019</v>
      </c>
      <c r="L92" s="558">
        <v>2020</v>
      </c>
      <c r="M92" s="559" t="s">
        <v>26</v>
      </c>
      <c r="T92" s="561"/>
      <c r="U92" s="561"/>
    </row>
    <row r="93" spans="2:22" s="90" customFormat="1" ht="23.25" hidden="1" customHeight="1">
      <c r="B93" s="198">
        <v>2011</v>
      </c>
      <c r="C93" s="553">
        <f>'4.  2011-2014 LRAM'!AM131</f>
        <v>0</v>
      </c>
      <c r="D93" s="554">
        <f>SUM('4.  2011-2014 LRAM'!Y259:AL259)</f>
        <v>0</v>
      </c>
      <c r="E93" s="554">
        <f>SUM('4.  2011-2014 LRAM'!Y388:AL388)</f>
        <v>0</v>
      </c>
      <c r="F93" s="555">
        <f>SUM('4.  2011-2014 LRAM'!Y517:AL517)</f>
        <v>0</v>
      </c>
      <c r="G93" s="555">
        <f>SUM('5.  2015-2020 LRAM'!Y202:AL202)</f>
        <v>0</v>
      </c>
      <c r="H93" s="554">
        <f>SUM('5.  2015-2020 LRAM'!Y386:AL386)</f>
        <v>0</v>
      </c>
      <c r="I93" s="555">
        <f>SUM('5.  2015-2020 LRAM'!Y576:AL576)</f>
        <v>0</v>
      </c>
      <c r="J93" s="554">
        <f>SUM('5.  2015-2020 LRAM'!Y760:AL760)</f>
        <v>0</v>
      </c>
      <c r="K93" s="554">
        <f>SUM('5.  2015-2020 LRAM'!Y943:AL943)</f>
        <v>0</v>
      </c>
      <c r="L93" s="554">
        <f>SUM('5.  2015-2020 LRAM'!Y1126:AL1126)</f>
        <v>0</v>
      </c>
      <c r="M93" s="554">
        <f>SUM(C93:L93)</f>
        <v>0</v>
      </c>
      <c r="T93" s="197"/>
      <c r="U93" s="197"/>
    </row>
    <row r="94" spans="2:22" s="90" customFormat="1" ht="23.25" hidden="1" customHeight="1">
      <c r="B94" s="198">
        <v>2012</v>
      </c>
      <c r="C94" s="556"/>
      <c r="D94" s="555">
        <f>SUM('4.  2011-2014 LRAM'!Y260:AL260)</f>
        <v>0</v>
      </c>
      <c r="E94" s="554">
        <f>SUM('4.  2011-2014 LRAM'!Y389:AL389)</f>
        <v>0</v>
      </c>
      <c r="F94" s="555">
        <f>SUM('4.  2011-2014 LRAM'!Y518:AL518)</f>
        <v>0</v>
      </c>
      <c r="G94" s="555">
        <f>SUM('5.  2015-2020 LRAM'!Y203:AL203)</f>
        <v>0</v>
      </c>
      <c r="H94" s="554">
        <f>SUM('5.  2015-2020 LRAM'!Y387:AL387)</f>
        <v>0</v>
      </c>
      <c r="I94" s="555">
        <f>SUM('5.  2015-2020 LRAM'!Y577:AL577)</f>
        <v>0</v>
      </c>
      <c r="J94" s="554">
        <f>SUM('5.  2015-2020 LRAM'!Y761:AL761)</f>
        <v>0</v>
      </c>
      <c r="K94" s="554">
        <f>SUM('5.  2015-2020 LRAM'!Y944:AL944)</f>
        <v>0</v>
      </c>
      <c r="L94" s="554">
        <f>SUM('5.  2015-2020 LRAM'!Y1127:AL1127)</f>
        <v>0</v>
      </c>
      <c r="M94" s="554">
        <f>SUM(D94:L94)</f>
        <v>0</v>
      </c>
      <c r="T94" s="197"/>
      <c r="U94" s="197"/>
    </row>
    <row r="95" spans="2:22" s="90" customFormat="1" ht="23.25" hidden="1" customHeight="1">
      <c r="B95" s="198">
        <v>2013</v>
      </c>
      <c r="C95" s="557"/>
      <c r="D95" s="557"/>
      <c r="E95" s="555">
        <f>SUM('4.  2011-2014 LRAM'!Y390:AL390)</f>
        <v>0</v>
      </c>
      <c r="F95" s="555">
        <f>SUM('4.  2011-2014 LRAM'!Y519:AL519)</f>
        <v>0</v>
      </c>
      <c r="G95" s="555">
        <f>SUM('5.  2015-2020 LRAM'!Y204:AL204)</f>
        <v>0</v>
      </c>
      <c r="H95" s="554">
        <f>SUM('5.  2015-2020 LRAM'!Y388:AL388)</f>
        <v>0</v>
      </c>
      <c r="I95" s="555">
        <f>SUM('5.  2015-2020 LRAM'!Y578:AL578)</f>
        <v>60321.904704264147</v>
      </c>
      <c r="J95" s="554">
        <f>SUM('5.  2015-2020 LRAM'!Y762:AL762)</f>
        <v>53757.441929108492</v>
      </c>
      <c r="K95" s="554">
        <f>SUM('5.  2015-2020 LRAM'!Y945:AL945)</f>
        <v>0</v>
      </c>
      <c r="L95" s="554">
        <f>SUM('5.  2015-2020 LRAM'!Y1128:AL1128)</f>
        <v>0</v>
      </c>
      <c r="M95" s="554">
        <f>SUM(C95:L95)</f>
        <v>114079.34663337264</v>
      </c>
      <c r="T95" s="197"/>
      <c r="U95" s="197"/>
    </row>
    <row r="96" spans="2:22" s="90" customFormat="1" ht="23.25" hidden="1" customHeight="1">
      <c r="B96" s="198">
        <v>2014</v>
      </c>
      <c r="C96" s="557"/>
      <c r="D96" s="557"/>
      <c r="E96" s="557"/>
      <c r="F96" s="555">
        <f>SUM('4.  2011-2014 LRAM'!Y520:AL520)</f>
        <v>0</v>
      </c>
      <c r="G96" s="555">
        <f>SUM('5.  2015-2020 LRAM'!Y205:AL205)</f>
        <v>0</v>
      </c>
      <c r="H96" s="554">
        <f>SUM('5.  2015-2020 LRAM'!Y389:AL389)</f>
        <v>0</v>
      </c>
      <c r="I96" s="555">
        <f>SUM('5.  2015-2020 LRAM'!Y579:AL579)</f>
        <v>67537.452519583181</v>
      </c>
      <c r="J96" s="554">
        <f>SUM('5.  2015-2020 LRAM'!Y763:AL763)</f>
        <v>52624.521635791389</v>
      </c>
      <c r="K96" s="554">
        <f>SUM('5.  2015-2020 LRAM'!Y946:AL946)</f>
        <v>0</v>
      </c>
      <c r="L96" s="554">
        <f>SUM('5.  2015-2020 LRAM'!Y1129:AL1129)</f>
        <v>0</v>
      </c>
      <c r="M96" s="554">
        <f>SUM(F96:L96)</f>
        <v>120161.97415537457</v>
      </c>
      <c r="T96" s="197"/>
      <c r="U96" s="197"/>
    </row>
    <row r="97" spans="2:21" s="90" customFormat="1" ht="23.25" hidden="1" customHeight="1">
      <c r="B97" s="198">
        <v>2015</v>
      </c>
      <c r="C97" s="557"/>
      <c r="D97" s="557"/>
      <c r="E97" s="557"/>
      <c r="F97" s="557"/>
      <c r="G97" s="555">
        <f>SUM('5.  2015-2020 LRAM'!Y206:AL206)</f>
        <v>0</v>
      </c>
      <c r="H97" s="554">
        <f>SUM('5.  2015-2020 LRAM'!Y390:AL390)</f>
        <v>0</v>
      </c>
      <c r="I97" s="555">
        <f>SUM('5.  2015-2020 LRAM'!Y580:AL580)</f>
        <v>134039.88401672686</v>
      </c>
      <c r="J97" s="554">
        <f>SUM('5.  2015-2020 LRAM'!Y764:AL764)</f>
        <v>119930.17236049884</v>
      </c>
      <c r="K97" s="554">
        <f>SUM('5.  2015-2020 LRAM'!Y947:AL947)</f>
        <v>0</v>
      </c>
      <c r="L97" s="554">
        <f>SUM('5.  2015-2020 LRAM'!Y1130:AL1130)</f>
        <v>0</v>
      </c>
      <c r="M97" s="554">
        <f>SUM(G97:L97)</f>
        <v>253970.0563772257</v>
      </c>
      <c r="T97" s="197"/>
      <c r="U97" s="197"/>
    </row>
    <row r="98" spans="2:21" s="90" customFormat="1" ht="23.25" hidden="1" customHeight="1">
      <c r="B98" s="198">
        <v>2016</v>
      </c>
      <c r="C98" s="557"/>
      <c r="D98" s="557"/>
      <c r="E98" s="557"/>
      <c r="F98" s="557"/>
      <c r="G98" s="557"/>
      <c r="H98" s="554">
        <f>SUM('5.  2015-2020 LRAM'!Y391:AL391)</f>
        <v>0</v>
      </c>
      <c r="I98" s="555">
        <f>SUM('5.  2015-2020 LRAM'!Y581:AL581)</f>
        <v>168536.0828381732</v>
      </c>
      <c r="J98" s="554">
        <f>SUM('5.  2015-2020 LRAM'!Y765:AL765)</f>
        <v>142318.19147463009</v>
      </c>
      <c r="K98" s="554">
        <f>SUM('5.  2015-2020 LRAM'!Y948:AL948)</f>
        <v>0</v>
      </c>
      <c r="L98" s="554">
        <f>SUM('5.  2015-2020 LRAM'!Y1131:AL1131)</f>
        <v>0</v>
      </c>
      <c r="M98" s="554">
        <f>SUM(H98:L98)</f>
        <v>310854.27431280329</v>
      </c>
      <c r="T98" s="197"/>
      <c r="U98" s="197"/>
    </row>
    <row r="99" spans="2:21" s="90" customFormat="1" ht="23.25" hidden="1" customHeight="1">
      <c r="B99" s="198">
        <v>2017</v>
      </c>
      <c r="C99" s="557"/>
      <c r="D99" s="557"/>
      <c r="E99" s="557"/>
      <c r="F99" s="557"/>
      <c r="G99" s="557"/>
      <c r="H99" s="557"/>
      <c r="I99" s="554">
        <f>SUM('5.  2015-2020 LRAM'!Y582:AL582)</f>
        <v>278272.12942752015</v>
      </c>
      <c r="J99" s="554">
        <f>SUM('5.  2015-2020 LRAM'!Y766:AL766)</f>
        <v>186125.17614416595</v>
      </c>
      <c r="K99" s="554">
        <f>SUM('5.  2015-2020 LRAM'!Y949:AL949)</f>
        <v>0</v>
      </c>
      <c r="L99" s="554">
        <f>SUM('5.  2015-2020 LRAM'!Y1132:AL1132)</f>
        <v>0</v>
      </c>
      <c r="M99" s="554">
        <f>SUM(I99:L99)</f>
        <v>464397.30557168613</v>
      </c>
      <c r="T99" s="197"/>
      <c r="U99" s="197"/>
    </row>
    <row r="100" spans="2:21" s="90" customFormat="1" ht="23.25" hidden="1" customHeight="1">
      <c r="B100" s="198">
        <v>2018</v>
      </c>
      <c r="C100" s="557"/>
      <c r="D100" s="557"/>
      <c r="E100" s="557"/>
      <c r="F100" s="557"/>
      <c r="G100" s="557"/>
      <c r="H100" s="557"/>
      <c r="I100" s="557"/>
      <c r="J100" s="554">
        <f>SUM('5.  2015-2020 LRAM'!Y767:AL767)</f>
        <v>91349.847475080212</v>
      </c>
      <c r="K100" s="554">
        <f>SUM('5.  2015-2020 LRAM'!Y950:AL950)</f>
        <v>0</v>
      </c>
      <c r="L100" s="554">
        <f>SUM('5.  2015-2020 LRAM'!Y1133:AL1133)</f>
        <v>0</v>
      </c>
      <c r="M100" s="554">
        <f>SUM(J100:L100)</f>
        <v>91349.847475080212</v>
      </c>
      <c r="T100" s="197"/>
      <c r="U100" s="197"/>
    </row>
    <row r="101" spans="2:21" s="90" customFormat="1" ht="23.25" hidden="1" customHeight="1">
      <c r="B101" s="198">
        <v>2019</v>
      </c>
      <c r="C101" s="557"/>
      <c r="D101" s="557"/>
      <c r="E101" s="557"/>
      <c r="F101" s="557"/>
      <c r="G101" s="557"/>
      <c r="H101" s="557"/>
      <c r="I101" s="557"/>
      <c r="J101" s="557"/>
      <c r="K101" s="554">
        <f>SUM('5.  2015-2020 LRAM'!Y951:AL951)</f>
        <v>0</v>
      </c>
      <c r="L101" s="554">
        <f>SUM('5.  2015-2020 LRAM'!Y1134:AL1134)</f>
        <v>0</v>
      </c>
      <c r="M101" s="554">
        <f>SUM(K101:L101)</f>
        <v>0</v>
      </c>
      <c r="T101" s="197"/>
      <c r="U101" s="197"/>
    </row>
    <row r="102" spans="2:21" s="90" customFormat="1" ht="23.25" hidden="1" customHeight="1">
      <c r="B102" s="198">
        <v>2020</v>
      </c>
      <c r="C102" s="557"/>
      <c r="D102" s="557"/>
      <c r="E102" s="557"/>
      <c r="F102" s="557"/>
      <c r="G102" s="557"/>
      <c r="H102" s="557"/>
      <c r="I102" s="557"/>
      <c r="J102" s="557"/>
      <c r="K102" s="557"/>
      <c r="L102" s="556">
        <f>SUM('5.  2015-2020 LRAM'!Y1135:AL1135)</f>
        <v>0</v>
      </c>
      <c r="M102" s="556">
        <f>L102</f>
        <v>0</v>
      </c>
      <c r="T102" s="197"/>
      <c r="U102" s="197"/>
    </row>
    <row r="103" spans="2:21" s="196" customFormat="1" ht="24" hidden="1" customHeight="1">
      <c r="B103" s="569" t="s">
        <v>519</v>
      </c>
      <c r="C103" s="553">
        <f>C93</f>
        <v>0</v>
      </c>
      <c r="D103" s="554">
        <f>D93+D94</f>
        <v>0</v>
      </c>
      <c r="E103" s="554">
        <f>E93+E94+E95</f>
        <v>0</v>
      </c>
      <c r="F103" s="554">
        <f>F93+F94+F95+F96</f>
        <v>0</v>
      </c>
      <c r="G103" s="554">
        <f>G93+G94+G95+G96+G97</f>
        <v>0</v>
      </c>
      <c r="H103" s="554">
        <f>H93+H94+H95+H96+H97+H98</f>
        <v>0</v>
      </c>
      <c r="I103" s="554">
        <f>I93+I94+I95+I96+I97+I98+I99</f>
        <v>708707.45350626763</v>
      </c>
      <c r="J103" s="554">
        <f>J93+J94+J95+J96+J97+J98+J99+J100</f>
        <v>646105.35101927491</v>
      </c>
      <c r="K103" s="554">
        <f>K93+K94+K95+K96+K97+K98+K99+K100+K101</f>
        <v>0</v>
      </c>
      <c r="L103" s="554">
        <f>SUM(L93:L102)</f>
        <v>0</v>
      </c>
      <c r="M103" s="554">
        <f>SUM(M93:M102)</f>
        <v>1354812.8045255425</v>
      </c>
      <c r="T103" s="199"/>
      <c r="U103" s="199"/>
    </row>
    <row r="104" spans="2:21" s="27" customFormat="1" ht="24.75" hidden="1" customHeight="1">
      <c r="B104" s="570" t="s">
        <v>518</v>
      </c>
      <c r="C104" s="552">
        <f>'4.  2011-2014 LRAM'!AM132</f>
        <v>0</v>
      </c>
      <c r="D104" s="552">
        <f>'4.  2011-2014 LRAM'!AM262</f>
        <v>0</v>
      </c>
      <c r="E104" s="552">
        <f>'4.  2011-2014 LRAM'!AM392</f>
        <v>0</v>
      </c>
      <c r="F104" s="552">
        <f>'4.  2011-2014 LRAM'!AM522</f>
        <v>0</v>
      </c>
      <c r="G104" s="552">
        <f>'5.  2015-2020 LRAM'!AM208</f>
        <v>0</v>
      </c>
      <c r="H104" s="552">
        <f>'5.  2015-2020 LRAM'!AM393</f>
        <v>0</v>
      </c>
      <c r="I104" s="552">
        <f>'5.  2015-2020 LRAM'!AM584</f>
        <v>126736.34820000001</v>
      </c>
      <c r="J104" s="552">
        <f>'5.  2015-2020 LRAM'!AM769</f>
        <v>100857.3622</v>
      </c>
      <c r="K104" s="552">
        <f>'5.  2015-2020 LRAM'!AM953</f>
        <v>0</v>
      </c>
      <c r="L104" s="552">
        <f>'5.  2015-2020 LRAM'!AM1137</f>
        <v>0</v>
      </c>
      <c r="M104" s="554">
        <f>SUM(C104:L104)</f>
        <v>227593.71040000001</v>
      </c>
      <c r="T104" s="89"/>
      <c r="U104" s="89"/>
    </row>
    <row r="105" spans="2:21" ht="24.75" hidden="1" customHeight="1">
      <c r="B105" s="570" t="s">
        <v>43</v>
      </c>
      <c r="C105" s="552">
        <f>'6.  Carrying Charges'!W27</f>
        <v>0</v>
      </c>
      <c r="D105" s="552">
        <f>'6.  Carrying Charges'!W42</f>
        <v>0</v>
      </c>
      <c r="E105" s="552">
        <f>'6.  Carrying Charges'!W57</f>
        <v>0</v>
      </c>
      <c r="F105" s="552">
        <f>'6.  Carrying Charges'!W72</f>
        <v>0</v>
      </c>
      <c r="G105" s="552">
        <f>'6.  Carrying Charges'!W87</f>
        <v>0</v>
      </c>
      <c r="H105" s="552">
        <f>'6.  Carrying Charges'!W102</f>
        <v>0</v>
      </c>
      <c r="I105" s="552">
        <f>'6.  Carrying Charges'!W117</f>
        <v>3419.0802436743224</v>
      </c>
      <c r="J105" s="552">
        <f>'6.  Carrying Charges'!W132</f>
        <v>19255.262710870204</v>
      </c>
      <c r="K105" s="552">
        <f>'6.  Carrying Charges'!W147</f>
        <v>44589.511851341784</v>
      </c>
      <c r="L105" s="552">
        <f>'6.  Carrying Charges'!W162</f>
        <v>52780.637268654071</v>
      </c>
      <c r="M105" s="554">
        <f>SUM(C105:L105)</f>
        <v>120044.49207454038</v>
      </c>
    </row>
    <row r="106" spans="2:21" ht="23.25" hidden="1" customHeight="1">
      <c r="B106" s="569" t="s">
        <v>26</v>
      </c>
      <c r="C106" s="552">
        <f>C103-C104+C105</f>
        <v>0</v>
      </c>
      <c r="D106" s="552">
        <f t="shared" ref="D106:J106" si="3">D103-D104+D105</f>
        <v>0</v>
      </c>
      <c r="E106" s="552">
        <f t="shared" si="3"/>
        <v>0</v>
      </c>
      <c r="F106" s="552">
        <f t="shared" si="3"/>
        <v>0</v>
      </c>
      <c r="G106" s="552">
        <f t="shared" si="3"/>
        <v>0</v>
      </c>
      <c r="H106" s="552">
        <f t="shared" si="3"/>
        <v>0</v>
      </c>
      <c r="I106" s="552">
        <f t="shared" si="3"/>
        <v>585390.18554994196</v>
      </c>
      <c r="J106" s="552">
        <f t="shared" si="3"/>
        <v>564503.25153014518</v>
      </c>
      <c r="K106" s="552">
        <f>K103-K104+K105</f>
        <v>44589.511851341784</v>
      </c>
      <c r="L106" s="552">
        <f>L103-L104+L105</f>
        <v>52780.637268654071</v>
      </c>
      <c r="M106" s="552">
        <f>M103-M104+M105</f>
        <v>1247263.5862000829</v>
      </c>
    </row>
    <row r="107" spans="2:21" hidden="1"/>
    <row r="108" spans="2:21">
      <c r="B108" s="587"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paperSize="5" scale="3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B1" zoomScale="80" zoomScaleNormal="80" workbookViewId="0">
      <selection activeCell="E28" sqref="E28:F28"/>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5" t="s">
        <v>171</v>
      </c>
      <c r="C14" s="126" t="s">
        <v>175</v>
      </c>
    </row>
    <row r="15" spans="2:3" ht="26.25" customHeight="1" thickBot="1">
      <c r="C15" s="128" t="s">
        <v>406</v>
      </c>
    </row>
    <row r="16" spans="2:3" ht="27" customHeight="1" thickBot="1">
      <c r="C16" s="567" t="s">
        <v>551</v>
      </c>
    </row>
    <row r="19" spans="2:8" ht="15.75">
      <c r="B19" s="535" t="s">
        <v>613</v>
      </c>
    </row>
    <row r="20" spans="2:8" ht="13.5" customHeight="1"/>
    <row r="21" spans="2:8" ht="41.1" customHeight="1">
      <c r="B21" s="829" t="s">
        <v>675</v>
      </c>
      <c r="C21" s="829"/>
      <c r="D21" s="829"/>
      <c r="E21" s="829"/>
      <c r="F21" s="829"/>
      <c r="G21" s="829"/>
      <c r="H21" s="829"/>
    </row>
    <row r="23" spans="2:8" s="607" customFormat="1" ht="15.75">
      <c r="B23" s="617" t="s">
        <v>546</v>
      </c>
      <c r="C23" s="617" t="s">
        <v>561</v>
      </c>
      <c r="D23" s="617" t="s">
        <v>545</v>
      </c>
      <c r="E23" s="838" t="s">
        <v>34</v>
      </c>
      <c r="F23" s="839"/>
      <c r="G23" s="838" t="s">
        <v>544</v>
      </c>
      <c r="H23" s="839"/>
    </row>
    <row r="24" spans="2:8">
      <c r="B24" s="606">
        <v>1</v>
      </c>
      <c r="C24" s="642" t="s">
        <v>169</v>
      </c>
      <c r="D24" s="605" t="s">
        <v>766</v>
      </c>
      <c r="E24" s="834" t="s">
        <v>767</v>
      </c>
      <c r="F24" s="835"/>
      <c r="G24" s="836" t="s">
        <v>768</v>
      </c>
      <c r="H24" s="837"/>
    </row>
    <row r="25" spans="2:8">
      <c r="B25" s="606">
        <v>2</v>
      </c>
      <c r="C25" s="642" t="s">
        <v>369</v>
      </c>
      <c r="D25" s="605" t="s">
        <v>793</v>
      </c>
      <c r="E25" s="834" t="s">
        <v>769</v>
      </c>
      <c r="F25" s="835"/>
      <c r="G25" s="836" t="s">
        <v>770</v>
      </c>
      <c r="H25" s="837"/>
    </row>
    <row r="26" spans="2:8" ht="30">
      <c r="B26" s="606">
        <v>3</v>
      </c>
      <c r="C26" s="642" t="s">
        <v>369</v>
      </c>
      <c r="D26" s="798" t="s">
        <v>794</v>
      </c>
      <c r="E26" s="834" t="s">
        <v>771</v>
      </c>
      <c r="F26" s="835"/>
      <c r="G26" s="836" t="s">
        <v>770</v>
      </c>
      <c r="H26" s="837"/>
    </row>
    <row r="27" spans="2:8">
      <c r="B27" s="606">
        <v>4</v>
      </c>
      <c r="C27" s="642" t="s">
        <v>369</v>
      </c>
      <c r="D27" s="605" t="s">
        <v>795</v>
      </c>
      <c r="E27" s="834" t="s">
        <v>796</v>
      </c>
      <c r="F27" s="835"/>
      <c r="G27" s="836" t="s">
        <v>797</v>
      </c>
      <c r="H27" s="837"/>
    </row>
    <row r="28" spans="2:8">
      <c r="B28" s="606">
        <v>5</v>
      </c>
      <c r="C28" s="642" t="s">
        <v>370</v>
      </c>
      <c r="D28" s="605" t="s">
        <v>773</v>
      </c>
      <c r="E28" s="834" t="s">
        <v>774</v>
      </c>
      <c r="F28" s="835"/>
      <c r="G28" s="836" t="s">
        <v>772</v>
      </c>
      <c r="H28" s="837"/>
    </row>
    <row r="29" spans="2:8">
      <c r="B29" s="606">
        <v>6</v>
      </c>
      <c r="C29" s="642"/>
      <c r="D29" s="605"/>
      <c r="E29" s="834"/>
      <c r="F29" s="835"/>
      <c r="G29" s="836"/>
      <c r="H29" s="837"/>
    </row>
    <row r="30" spans="2:8">
      <c r="B30" s="606">
        <v>7</v>
      </c>
      <c r="C30" s="642"/>
      <c r="D30" s="605"/>
      <c r="E30" s="834"/>
      <c r="F30" s="835"/>
      <c r="G30" s="836"/>
      <c r="H30" s="837"/>
    </row>
    <row r="31" spans="2:8">
      <c r="B31" s="606">
        <v>8</v>
      </c>
      <c r="C31" s="642"/>
      <c r="D31" s="605"/>
      <c r="E31" s="834"/>
      <c r="F31" s="835"/>
      <c r="G31" s="836"/>
      <c r="H31" s="837"/>
    </row>
    <row r="32" spans="2:8">
      <c r="B32" s="606">
        <v>9</v>
      </c>
      <c r="C32" s="642"/>
      <c r="D32" s="605"/>
      <c r="E32" s="834"/>
      <c r="F32" s="835"/>
      <c r="G32" s="836"/>
      <c r="H32" s="837"/>
    </row>
    <row r="33" spans="2:8">
      <c r="B33" s="606">
        <v>10</v>
      </c>
      <c r="C33" s="642"/>
      <c r="D33" s="605"/>
      <c r="E33" s="834"/>
      <c r="F33" s="835"/>
      <c r="G33" s="836"/>
      <c r="H33" s="837"/>
    </row>
    <row r="34" spans="2:8">
      <c r="B34" s="606" t="s">
        <v>480</v>
      </c>
      <c r="C34" s="642"/>
      <c r="D34" s="605"/>
      <c r="E34" s="834"/>
      <c r="F34" s="835"/>
      <c r="G34" s="836"/>
      <c r="H34" s="837"/>
    </row>
    <row r="36" spans="2:8" ht="30.75" customHeight="1">
      <c r="B36" s="535" t="s">
        <v>609</v>
      </c>
    </row>
    <row r="37" spans="2:8" ht="23.25" customHeight="1">
      <c r="B37" s="566" t="s">
        <v>614</v>
      </c>
      <c r="C37" s="603"/>
      <c r="D37" s="603"/>
      <c r="E37" s="603"/>
      <c r="F37" s="603"/>
      <c r="G37" s="603"/>
      <c r="H37" s="603"/>
    </row>
    <row r="39" spans="2:8" s="90" customFormat="1" ht="15.75">
      <c r="B39" s="617" t="s">
        <v>546</v>
      </c>
      <c r="C39" s="617" t="s">
        <v>561</v>
      </c>
      <c r="D39" s="617" t="s">
        <v>545</v>
      </c>
      <c r="E39" s="838" t="s">
        <v>34</v>
      </c>
      <c r="F39" s="839"/>
      <c r="G39" s="838" t="s">
        <v>544</v>
      </c>
      <c r="H39" s="839"/>
    </row>
    <row r="40" spans="2:8">
      <c r="B40" s="606">
        <v>1</v>
      </c>
      <c r="C40" s="642"/>
      <c r="D40" s="605"/>
      <c r="E40" s="834"/>
      <c r="F40" s="835"/>
      <c r="G40" s="836"/>
      <c r="H40" s="837"/>
    </row>
    <row r="41" spans="2:8">
      <c r="B41" s="606">
        <v>2</v>
      </c>
      <c r="C41" s="642"/>
      <c r="D41" s="605"/>
      <c r="E41" s="834"/>
      <c r="F41" s="835"/>
      <c r="G41" s="836"/>
      <c r="H41" s="837"/>
    </row>
    <row r="42" spans="2:8">
      <c r="B42" s="606">
        <v>3</v>
      </c>
      <c r="C42" s="642"/>
      <c r="D42" s="605"/>
      <c r="E42" s="834"/>
      <c r="F42" s="835"/>
      <c r="G42" s="836"/>
      <c r="H42" s="837"/>
    </row>
    <row r="43" spans="2:8">
      <c r="B43" s="606">
        <v>4</v>
      </c>
      <c r="C43" s="642"/>
      <c r="D43" s="605"/>
      <c r="E43" s="834"/>
      <c r="F43" s="835"/>
      <c r="G43" s="836"/>
      <c r="H43" s="837"/>
    </row>
    <row r="44" spans="2:8">
      <c r="B44" s="606">
        <v>5</v>
      </c>
      <c r="C44" s="642"/>
      <c r="D44" s="605"/>
      <c r="E44" s="834"/>
      <c r="F44" s="835"/>
      <c r="G44" s="836"/>
      <c r="H44" s="837"/>
    </row>
    <row r="45" spans="2:8">
      <c r="B45" s="606">
        <v>6</v>
      </c>
      <c r="C45" s="642"/>
      <c r="D45" s="605"/>
      <c r="E45" s="834"/>
      <c r="F45" s="835"/>
      <c r="G45" s="836"/>
      <c r="H45" s="837"/>
    </row>
    <row r="46" spans="2:8">
      <c r="B46" s="606">
        <v>7</v>
      </c>
      <c r="C46" s="642"/>
      <c r="D46" s="605"/>
      <c r="E46" s="834"/>
      <c r="F46" s="835"/>
      <c r="G46" s="836"/>
      <c r="H46" s="837"/>
    </row>
    <row r="47" spans="2:8">
      <c r="B47" s="606">
        <v>8</v>
      </c>
      <c r="C47" s="642"/>
      <c r="D47" s="605"/>
      <c r="E47" s="834"/>
      <c r="F47" s="835"/>
      <c r="G47" s="836"/>
      <c r="H47" s="837"/>
    </row>
    <row r="48" spans="2:8">
      <c r="B48" s="606">
        <v>9</v>
      </c>
      <c r="C48" s="642"/>
      <c r="D48" s="605"/>
      <c r="E48" s="834"/>
      <c r="F48" s="835"/>
      <c r="G48" s="836"/>
      <c r="H48" s="837"/>
    </row>
    <row r="49" spans="2:8">
      <c r="B49" s="606">
        <v>10</v>
      </c>
      <c r="C49" s="642"/>
      <c r="D49" s="605"/>
      <c r="E49" s="834"/>
      <c r="F49" s="835"/>
      <c r="G49" s="836"/>
      <c r="H49" s="837"/>
    </row>
    <row r="50" spans="2:8">
      <c r="B50" s="606" t="s">
        <v>480</v>
      </c>
      <c r="C50" s="642"/>
      <c r="D50" s="605"/>
      <c r="E50" s="834"/>
      <c r="F50" s="835"/>
      <c r="G50" s="836"/>
      <c r="H50" s="837"/>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505" right="0.70866141732283505" top="0.74803149606299202" bottom="0.74803149606299202" header="0.31496062992126" footer="0.31496062992126"/>
  <pageSetup paperSize="17" scale="8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80" zoomScaleNormal="80" workbookViewId="0">
      <selection activeCell="C21" sqref="C21"/>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42578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7" t="s">
        <v>551</v>
      </c>
      <c r="P7" s="105"/>
      <c r="Q7" s="105"/>
    </row>
    <row r="8" spans="2:17" s="104" customFormat="1" ht="30" customHeight="1">
      <c r="D8" s="572"/>
      <c r="P8" s="105"/>
      <c r="Q8" s="105"/>
    </row>
    <row r="9" spans="2:17" s="2" customFormat="1" ht="24.75" customHeight="1">
      <c r="B9" s="118" t="s">
        <v>411</v>
      </c>
      <c r="C9" s="17"/>
      <c r="D9" s="455">
        <v>2014</v>
      </c>
    </row>
    <row r="10" spans="2:17" s="17" customFormat="1" ht="16.5" customHeight="1"/>
    <row r="11" spans="2:17" s="17" customFormat="1" ht="36.75" customHeight="1">
      <c r="B11" s="840" t="s">
        <v>563</v>
      </c>
      <c r="C11" s="840"/>
      <c r="D11" s="840"/>
      <c r="E11" s="840"/>
      <c r="F11" s="840"/>
      <c r="G11" s="840"/>
      <c r="H11" s="840"/>
      <c r="I11" s="840"/>
      <c r="J11" s="840"/>
      <c r="K11" s="840"/>
      <c r="L11" s="840"/>
      <c r="M11" s="840"/>
      <c r="N11" s="612"/>
      <c r="O11" s="612"/>
      <c r="P11" s="612"/>
      <c r="Q11" s="612"/>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
        <v>372</v>
      </c>
      <c r="G13" s="243" t="s">
        <v>32</v>
      </c>
      <c r="H13" s="243" t="s">
        <v>710</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6"/>
      <c r="D14" s="577" t="str">
        <f>'1.  LRAMVA Summary'!D53</f>
        <v>kWh</v>
      </c>
      <c r="E14" s="577" t="str">
        <f>'1.  LRAMVA Summary'!E53</f>
        <v>kWh</v>
      </c>
      <c r="F14" s="577" t="s">
        <v>28</v>
      </c>
      <c r="G14" s="577" t="s">
        <v>27</v>
      </c>
      <c r="H14" s="577" t="s">
        <v>28</v>
      </c>
      <c r="I14" s="577">
        <f>'1.  LRAMVA Summary'!I53</f>
        <v>0</v>
      </c>
      <c r="J14" s="577">
        <f>'1.  LRAMVA Summary'!J53</f>
        <v>0</v>
      </c>
      <c r="K14" s="577">
        <f>'1.  LRAMVA Summary'!K53</f>
        <v>0</v>
      </c>
      <c r="L14" s="577">
        <f>'1.  LRAMVA Summary'!L53</f>
        <v>0</v>
      </c>
      <c r="M14" s="577">
        <f>'1.  LRAMVA Summary'!M53</f>
        <v>0</v>
      </c>
      <c r="N14" s="577">
        <f>'1.  LRAMVA Summary'!N53</f>
        <v>0</v>
      </c>
      <c r="O14" s="577">
        <f>'1.  LRAMVA Summary'!O53</f>
        <v>0</v>
      </c>
      <c r="P14" s="577">
        <f>'1.  LRAMVA Summary'!P53</f>
        <v>0</v>
      </c>
      <c r="Q14" s="578">
        <f>'1.  LRAMVA Summary'!Q53</f>
        <v>0</v>
      </c>
    </row>
    <row r="15" spans="2:17" s="456" customFormat="1" ht="15.75" customHeight="1">
      <c r="B15" s="461" t="s">
        <v>27</v>
      </c>
      <c r="C15" s="752">
        <f>SUM(D15:Q15)</f>
        <v>18835586</v>
      </c>
      <c r="D15" s="753">
        <v>6364469</v>
      </c>
      <c r="E15" s="753">
        <v>1997655</v>
      </c>
      <c r="F15" s="753">
        <v>10311200</v>
      </c>
      <c r="G15" s="753">
        <v>36218</v>
      </c>
      <c r="H15" s="753">
        <v>126044</v>
      </c>
      <c r="I15" s="451"/>
      <c r="J15" s="451"/>
      <c r="K15" s="451"/>
      <c r="L15" s="451"/>
      <c r="M15" s="451"/>
      <c r="N15" s="451"/>
      <c r="O15" s="451"/>
      <c r="P15" s="452"/>
      <c r="Q15" s="452"/>
    </row>
    <row r="16" spans="2:17" s="456" customFormat="1" ht="15.75" customHeight="1">
      <c r="B16" s="461" t="s">
        <v>28</v>
      </c>
      <c r="C16" s="752">
        <f>SUM(D16:Q16)</f>
        <v>12083</v>
      </c>
      <c r="D16" s="753">
        <v>0</v>
      </c>
      <c r="E16" s="753">
        <v>0</v>
      </c>
      <c r="F16" s="753">
        <v>11934</v>
      </c>
      <c r="G16" s="753">
        <v>0</v>
      </c>
      <c r="H16" s="753">
        <v>149</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6364469</v>
      </c>
      <c r="E18" s="192">
        <f t="shared" si="0"/>
        <v>1997655</v>
      </c>
      <c r="F18" s="192">
        <f>IF(F14="kw",HLOOKUP(F14,F14:F16,3,FALSE),HLOOKUP(F14,F14:F16,2,FALSE))</f>
        <v>11934</v>
      </c>
      <c r="G18" s="192">
        <f t="shared" ref="G18:Q18" si="1">IF(G14="kw",HLOOKUP(G14,G14:G16,3,FALSE),HLOOKUP(G14,G14:G16,2,FALSE))</f>
        <v>36218</v>
      </c>
      <c r="H18" s="192">
        <f t="shared" si="1"/>
        <v>149</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t="s">
        <v>709</v>
      </c>
      <c r="D20" s="454"/>
    </row>
    <row r="21" spans="2:17" s="438" customFormat="1" ht="21" customHeight="1">
      <c r="B21" s="460" t="s">
        <v>366</v>
      </c>
      <c r="C21" s="453" t="s">
        <v>735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40" t="s">
        <v>562</v>
      </c>
      <c r="C26" s="840"/>
      <c r="D26" s="840"/>
      <c r="E26" s="840"/>
      <c r="F26" s="840"/>
      <c r="G26" s="840"/>
      <c r="H26" s="840"/>
      <c r="I26" s="840"/>
      <c r="J26" s="840"/>
      <c r="K26" s="840"/>
      <c r="L26" s="840"/>
      <c r="M26" s="840"/>
      <c r="N26" s="612"/>
      <c r="O26" s="612"/>
      <c r="P26" s="612"/>
      <c r="Q26" s="612"/>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
        <v>372</v>
      </c>
      <c r="G28" s="243" t="s">
        <v>32</v>
      </c>
      <c r="H28" s="243" t="s">
        <v>710</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6"/>
      <c r="D29" s="577" t="str">
        <f>'1.  LRAMVA Summary'!D53</f>
        <v>kWh</v>
      </c>
      <c r="E29" s="577" t="str">
        <f>'1.  LRAMVA Summary'!E53</f>
        <v>kWh</v>
      </c>
      <c r="F29" s="577" t="s">
        <v>28</v>
      </c>
      <c r="G29" s="577" t="s">
        <v>27</v>
      </c>
      <c r="H29" s="577" t="s">
        <v>28</v>
      </c>
      <c r="I29" s="577">
        <f>'1.  LRAMVA Summary'!I53</f>
        <v>0</v>
      </c>
      <c r="J29" s="577">
        <f>'1.  LRAMVA Summary'!J53</f>
        <v>0</v>
      </c>
      <c r="K29" s="577">
        <f>'1.  LRAMVA Summary'!K53</f>
        <v>0</v>
      </c>
      <c r="L29" s="577">
        <f>'1.  LRAMVA Summary'!L53</f>
        <v>0</v>
      </c>
      <c r="M29" s="577">
        <f>'1.  LRAMVA Summary'!M53</f>
        <v>0</v>
      </c>
      <c r="N29" s="577">
        <f>'1.  LRAMVA Summary'!N53</f>
        <v>0</v>
      </c>
      <c r="O29" s="577">
        <f>'1.  LRAMVA Summary'!O53</f>
        <v>0</v>
      </c>
      <c r="P29" s="577">
        <f>'1.  LRAMVA Summary'!P53</f>
        <v>0</v>
      </c>
      <c r="Q29" s="578">
        <f>'1.  LRAMVA Summary'!Q53</f>
        <v>0</v>
      </c>
    </row>
    <row r="30" spans="2:17" s="456" customFormat="1" ht="15.75" customHeight="1">
      <c r="B30" s="461" t="s">
        <v>27</v>
      </c>
      <c r="C30" s="624">
        <f>SUM(D30:Q30)</f>
        <v>0</v>
      </c>
      <c r="D30" s="462"/>
      <c r="E30" s="462"/>
      <c r="F30" s="462"/>
      <c r="G30" s="462"/>
      <c r="H30" s="462"/>
      <c r="I30" s="462"/>
      <c r="J30" s="462"/>
      <c r="K30" s="462"/>
      <c r="L30" s="462"/>
      <c r="M30" s="462"/>
      <c r="N30" s="462"/>
      <c r="O30" s="462"/>
      <c r="P30" s="462"/>
      <c r="Q30" s="452"/>
    </row>
    <row r="31" spans="2:17" s="463" customFormat="1" ht="15" customHeight="1">
      <c r="B31" s="461" t="s">
        <v>28</v>
      </c>
      <c r="C31" s="624">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40" t="s">
        <v>607</v>
      </c>
      <c r="C40" s="840"/>
      <c r="D40" s="840"/>
      <c r="E40" s="840"/>
      <c r="F40" s="840"/>
      <c r="G40" s="840"/>
      <c r="H40" s="840"/>
      <c r="I40" s="840"/>
      <c r="J40" s="840"/>
      <c r="K40" s="840"/>
      <c r="L40" s="840"/>
      <c r="M40" s="840"/>
      <c r="N40" s="612"/>
      <c r="O40" s="612"/>
      <c r="P40" s="612"/>
      <c r="Q40" s="612"/>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
        <v>372</v>
      </c>
      <c r="G42" s="243" t="s">
        <v>32</v>
      </c>
      <c r="H42" s="243" t="s">
        <v>710</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9"/>
      <c r="C43" s="580"/>
      <c r="D43" s="581" t="str">
        <f>'1.  LRAMVA Summary'!D53</f>
        <v>kWh</v>
      </c>
      <c r="E43" s="581" t="str">
        <f>'1.  LRAMVA Summary'!E53</f>
        <v>kWh</v>
      </c>
      <c r="F43" s="581" t="s">
        <v>28</v>
      </c>
      <c r="G43" s="581" t="s">
        <v>27</v>
      </c>
      <c r="H43" s="581" t="s">
        <v>28</v>
      </c>
      <c r="I43" s="581">
        <f>'1.  LRAMVA Summary'!I53</f>
        <v>0</v>
      </c>
      <c r="J43" s="581">
        <f>'1.  LRAMVA Summary'!J53</f>
        <v>0</v>
      </c>
      <c r="K43" s="581">
        <f>'1.  LRAMVA Summary'!K53</f>
        <v>0</v>
      </c>
      <c r="L43" s="581">
        <f>'1.  LRAMVA Summary'!L53</f>
        <v>0</v>
      </c>
      <c r="M43" s="581">
        <f>'1.  LRAMVA Summary'!M53</f>
        <v>0</v>
      </c>
      <c r="N43" s="581">
        <f>'1.  LRAMVA Summary'!N53</f>
        <v>0</v>
      </c>
      <c r="O43" s="581">
        <f>'1.  LRAMVA Summary'!O53</f>
        <v>0</v>
      </c>
      <c r="P43" s="581">
        <f>'1.  LRAMVA Summary'!P53</f>
        <v>0</v>
      </c>
      <c r="Q43" s="582">
        <f>'1.  LRAMVA Summary'!Q53</f>
        <v>0</v>
      </c>
      <c r="R43" s="169"/>
    </row>
    <row r="44" spans="2:32" s="17" customFormat="1" ht="15.75">
      <c r="B44" s="170">
        <v>2011</v>
      </c>
      <c r="C44" s="532"/>
      <c r="D44" s="751">
        <f t="shared" ref="D44" si="3">IF(ISBLANK($C$44),0,IF($C44=$D$9,HLOOKUP(D43,D14:D18,5,FALSE),HLOOKUP(D43,D29:D33,5,FALSE)))</f>
        <v>0</v>
      </c>
      <c r="E44" s="190">
        <f>IF(ISBLANK($C$44),0,IF($C44=$D$9,HLOOKUP(E43,E14:E18,5,FALSE),HLOOKUP(E43,E29:E33,5,FALSE)))</f>
        <v>0</v>
      </c>
      <c r="F44" s="190">
        <f t="shared" ref="F44:Q44" si="4">IF(ISBLANK($C$44),0,IF($C44=$D$9,HLOOKUP(F43,F14:F18,5,FALSE),HLOOKUP(F43,F29:F33,5,FALSE)))</f>
        <v>0</v>
      </c>
      <c r="G44" s="190">
        <f t="shared" si="4"/>
        <v>0</v>
      </c>
      <c r="H44" s="190">
        <f t="shared" si="4"/>
        <v>0</v>
      </c>
      <c r="I44" s="190">
        <f t="shared" si="4"/>
        <v>0</v>
      </c>
      <c r="J44" s="190">
        <f t="shared" si="4"/>
        <v>0</v>
      </c>
      <c r="K44" s="190">
        <f t="shared" si="4"/>
        <v>0</v>
      </c>
      <c r="L44" s="190">
        <f t="shared" si="4"/>
        <v>0</v>
      </c>
      <c r="M44" s="190">
        <f t="shared" si="4"/>
        <v>0</v>
      </c>
      <c r="N44" s="190">
        <f t="shared" si="4"/>
        <v>0</v>
      </c>
      <c r="O44" s="190">
        <f t="shared" si="4"/>
        <v>0</v>
      </c>
      <c r="P44" s="190">
        <f t="shared" si="4"/>
        <v>0</v>
      </c>
      <c r="Q44" s="190">
        <f t="shared" si="4"/>
        <v>0</v>
      </c>
      <c r="R44" s="194"/>
    </row>
    <row r="45" spans="2:32" s="17" customFormat="1" ht="15.75">
      <c r="B45" s="170">
        <v>2012</v>
      </c>
      <c r="C45" s="532"/>
      <c r="D45" s="751">
        <f t="shared" ref="D45" si="5">IF(ISBLANK($C$45),0,IF($C$45=$D$9,HLOOKUP(D43,D14:D18,5,FALSE),HLOOKUP(D43,D29:D33,5,FALSE)))</f>
        <v>0</v>
      </c>
      <c r="E45" s="190">
        <f t="shared" ref="E45:Q45" si="6">IF(ISBLANK($C$45),0,IF($C$45=$D$9,HLOOKUP(E43,E14:E18,5,FALSE),HLOOKUP(E43,E29:E33,5,FALSE)))</f>
        <v>0</v>
      </c>
      <c r="F45" s="190">
        <f t="shared" si="6"/>
        <v>0</v>
      </c>
      <c r="G45" s="190">
        <f t="shared" si="6"/>
        <v>0</v>
      </c>
      <c r="H45" s="190">
        <f t="shared" si="6"/>
        <v>0</v>
      </c>
      <c r="I45" s="190">
        <f t="shared" si="6"/>
        <v>0</v>
      </c>
      <c r="J45" s="190">
        <f t="shared" si="6"/>
        <v>0</v>
      </c>
      <c r="K45" s="190">
        <f t="shared" si="6"/>
        <v>0</v>
      </c>
      <c r="L45" s="190">
        <f t="shared" si="6"/>
        <v>0</v>
      </c>
      <c r="M45" s="190">
        <f t="shared" si="6"/>
        <v>0</v>
      </c>
      <c r="N45" s="190">
        <f t="shared" si="6"/>
        <v>0</v>
      </c>
      <c r="O45" s="190">
        <f t="shared" si="6"/>
        <v>0</v>
      </c>
      <c r="P45" s="190">
        <f t="shared" si="6"/>
        <v>0</v>
      </c>
      <c r="Q45" s="190">
        <f t="shared" si="6"/>
        <v>0</v>
      </c>
      <c r="R45" s="163"/>
    </row>
    <row r="46" spans="2:32" s="17" customFormat="1" ht="15.75">
      <c r="B46" s="171">
        <v>2013</v>
      </c>
      <c r="C46" s="532"/>
      <c r="D46" s="751">
        <f t="shared" ref="D46" si="7">IF(ISBLANK($C$46),0,IF($C$46=$D$9,HLOOKUP(D43,D14:D18,5,FALSE),HLOOKUP(D43,D29:D33,5,FALSE)))</f>
        <v>0</v>
      </c>
      <c r="E46" s="190">
        <f t="shared" ref="E46:Q46" si="8">IF(ISBLANK($C$46),0,IF($C$46=$D$9,HLOOKUP(E43,E14:E18,5,FALSE),HLOOKUP(E43,E29:E33,5,FALSE)))</f>
        <v>0</v>
      </c>
      <c r="F46" s="190">
        <f t="shared" si="8"/>
        <v>0</v>
      </c>
      <c r="G46" s="190">
        <f t="shared" si="8"/>
        <v>0</v>
      </c>
      <c r="H46" s="190">
        <f t="shared" si="8"/>
        <v>0</v>
      </c>
      <c r="I46" s="190">
        <f t="shared" si="8"/>
        <v>0</v>
      </c>
      <c r="J46" s="190">
        <f t="shared" si="8"/>
        <v>0</v>
      </c>
      <c r="K46" s="190">
        <f t="shared" si="8"/>
        <v>0</v>
      </c>
      <c r="L46" s="190">
        <f t="shared" si="8"/>
        <v>0</v>
      </c>
      <c r="M46" s="190">
        <f t="shared" si="8"/>
        <v>0</v>
      </c>
      <c r="N46" s="190">
        <f t="shared" si="8"/>
        <v>0</v>
      </c>
      <c r="O46" s="190">
        <f t="shared" si="8"/>
        <v>0</v>
      </c>
      <c r="P46" s="190">
        <f t="shared" si="8"/>
        <v>0</v>
      </c>
      <c r="Q46" s="190">
        <f t="shared" si="8"/>
        <v>0</v>
      </c>
      <c r="R46" s="163"/>
    </row>
    <row r="47" spans="2:32" s="17" customFormat="1" ht="15.75">
      <c r="B47" s="171">
        <v>2014</v>
      </c>
      <c r="C47" s="532"/>
      <c r="D47" s="751">
        <f t="shared" ref="D47:H47" si="9">IF(ISBLANK($C$47),0,IF($C$47=$D$9,HLOOKUP(D43,D14:D18,5,FALSE),HLOOKUP(D43,D29:D33,5,FALSE)))</f>
        <v>0</v>
      </c>
      <c r="E47" s="751">
        <f t="shared" si="9"/>
        <v>0</v>
      </c>
      <c r="F47" s="751">
        <f t="shared" si="9"/>
        <v>0</v>
      </c>
      <c r="G47" s="751">
        <f t="shared" si="9"/>
        <v>0</v>
      </c>
      <c r="H47" s="751">
        <f t="shared" si="9"/>
        <v>0</v>
      </c>
      <c r="I47" s="190">
        <f t="shared" ref="I47:Q47" si="10">IF(ISBLANK($C$47),0,IF($C$47=$D$9,HLOOKUP(I43,I14:I18,5,FALSE),HLOOKUP(I43,I29:I33,5,FALSE)))</f>
        <v>0</v>
      </c>
      <c r="J47" s="190">
        <f t="shared" si="10"/>
        <v>0</v>
      </c>
      <c r="K47" s="190">
        <f t="shared" si="10"/>
        <v>0</v>
      </c>
      <c r="L47" s="190">
        <f t="shared" si="10"/>
        <v>0</v>
      </c>
      <c r="M47" s="190">
        <f t="shared" si="10"/>
        <v>0</v>
      </c>
      <c r="N47" s="190">
        <f t="shared" si="10"/>
        <v>0</v>
      </c>
      <c r="O47" s="190">
        <f t="shared" si="10"/>
        <v>0</v>
      </c>
      <c r="P47" s="190">
        <f t="shared" si="10"/>
        <v>0</v>
      </c>
      <c r="Q47" s="190">
        <f t="shared" si="10"/>
        <v>0</v>
      </c>
      <c r="R47" s="163"/>
    </row>
    <row r="48" spans="2:32" s="17" customFormat="1" ht="15.75">
      <c r="B48" s="171">
        <v>2015</v>
      </c>
      <c r="C48" s="532"/>
      <c r="D48" s="751">
        <f t="shared" ref="D48:H48" si="11">IF(ISBLANK($C$48),0,IF($C$48=$D$9,HLOOKUP(D43,D14:D18,5,FALSE),HLOOKUP(D43,D29:D33,5,FALSE)))</f>
        <v>0</v>
      </c>
      <c r="E48" s="751">
        <f t="shared" si="11"/>
        <v>0</v>
      </c>
      <c r="F48" s="751">
        <f t="shared" si="11"/>
        <v>0</v>
      </c>
      <c r="G48" s="751">
        <f t="shared" si="11"/>
        <v>0</v>
      </c>
      <c r="H48" s="751">
        <f t="shared" si="11"/>
        <v>0</v>
      </c>
      <c r="I48" s="190">
        <f t="shared" ref="I48:Q48" si="12">IF(ISBLANK($C$48),0,IF($C$48=$D$9,HLOOKUP(I43,I14:I18,5,FALSE),HLOOKUP(I43,I29:I33,5,FALSE)))</f>
        <v>0</v>
      </c>
      <c r="J48" s="190">
        <f t="shared" si="12"/>
        <v>0</v>
      </c>
      <c r="K48" s="190">
        <f t="shared" si="12"/>
        <v>0</v>
      </c>
      <c r="L48" s="190">
        <f t="shared" si="12"/>
        <v>0</v>
      </c>
      <c r="M48" s="190">
        <f t="shared" si="12"/>
        <v>0</v>
      </c>
      <c r="N48" s="190">
        <f t="shared" si="12"/>
        <v>0</v>
      </c>
      <c r="O48" s="190">
        <f t="shared" si="12"/>
        <v>0</v>
      </c>
      <c r="P48" s="190">
        <f t="shared" si="12"/>
        <v>0</v>
      </c>
      <c r="Q48" s="190">
        <f t="shared" si="12"/>
        <v>0</v>
      </c>
      <c r="R48" s="163"/>
      <c r="AF48" s="163"/>
    </row>
    <row r="49" spans="2:32" s="17" customFormat="1" ht="15.75">
      <c r="B49" s="171">
        <v>2016</v>
      </c>
      <c r="C49" s="532"/>
      <c r="D49" s="751">
        <f t="shared" ref="D49:H49" si="13">IF(ISBLANK($C$49),0,IF($C$49=$D$9,HLOOKUP(D43,D14:D18,5,FALSE),HLOOKUP(D43,D29:D33,5,FALSE)))</f>
        <v>0</v>
      </c>
      <c r="E49" s="751">
        <f t="shared" si="13"/>
        <v>0</v>
      </c>
      <c r="F49" s="751">
        <f t="shared" si="13"/>
        <v>0</v>
      </c>
      <c r="G49" s="751">
        <f t="shared" si="13"/>
        <v>0</v>
      </c>
      <c r="H49" s="751">
        <f t="shared" si="13"/>
        <v>0</v>
      </c>
      <c r="I49" s="190">
        <f t="shared" ref="I49:Q49" si="14">IF(ISBLANK($C$49),0,IF($C$49=$D$9,HLOOKUP(I43,I14:I18,5,FALSE),HLOOKUP(I43,I29:I33,5,FALSE)))</f>
        <v>0</v>
      </c>
      <c r="J49" s="190">
        <f t="shared" si="14"/>
        <v>0</v>
      </c>
      <c r="K49" s="190">
        <f t="shared" si="14"/>
        <v>0</v>
      </c>
      <c r="L49" s="190">
        <f t="shared" si="14"/>
        <v>0</v>
      </c>
      <c r="M49" s="190">
        <f t="shared" si="14"/>
        <v>0</v>
      </c>
      <c r="N49" s="190">
        <f t="shared" si="14"/>
        <v>0</v>
      </c>
      <c r="O49" s="190">
        <f t="shared" si="14"/>
        <v>0</v>
      </c>
      <c r="P49" s="190">
        <f t="shared" si="14"/>
        <v>0</v>
      </c>
      <c r="Q49" s="190">
        <f t="shared" si="14"/>
        <v>0</v>
      </c>
      <c r="R49" s="163"/>
      <c r="AF49" s="163"/>
    </row>
    <row r="50" spans="2:32" s="17" customFormat="1" ht="15.75">
      <c r="B50" s="171">
        <v>2017</v>
      </c>
      <c r="C50" s="532">
        <v>2014</v>
      </c>
      <c r="D50" s="751">
        <f t="shared" ref="D50:H50" si="15">IF(ISBLANK($C$50),0,IF($C$50=$D$9,HLOOKUP(D43,D14:D18,5,FALSE),HLOOKUP(D43,D29:D33,5,FALSE)))</f>
        <v>6364469</v>
      </c>
      <c r="E50" s="751">
        <f t="shared" si="15"/>
        <v>1997655</v>
      </c>
      <c r="F50" s="751">
        <f t="shared" si="15"/>
        <v>11934</v>
      </c>
      <c r="G50" s="751">
        <f t="shared" si="15"/>
        <v>36218</v>
      </c>
      <c r="H50" s="751">
        <f t="shared" si="15"/>
        <v>149</v>
      </c>
      <c r="I50" s="190">
        <f t="shared" ref="I50" si="16">IF(ISBLANK($C$50),0,IF($C$50=$D$9,HLOOKUP(I43,I14:I18,5,FALSE),HLOOKUP(I43,I29:I33,5,FALSE)))</f>
        <v>0</v>
      </c>
      <c r="J50" s="190">
        <f t="shared" ref="J50:Q50" si="17">IF(ISBLANK($C$50),0,IF($C$50=$D$9,HLOOKUP(J43,J14:J18,5,FALSE),HLOOKUP(J43,J29:J33,5,FALSE)))</f>
        <v>0</v>
      </c>
      <c r="K50" s="190">
        <f t="shared" si="17"/>
        <v>0</v>
      </c>
      <c r="L50" s="190">
        <f t="shared" si="17"/>
        <v>0</v>
      </c>
      <c r="M50" s="190">
        <f t="shared" si="17"/>
        <v>0</v>
      </c>
      <c r="N50" s="190">
        <f t="shared" si="17"/>
        <v>0</v>
      </c>
      <c r="O50" s="190">
        <f t="shared" si="17"/>
        <v>0</v>
      </c>
      <c r="P50" s="190">
        <f t="shared" si="17"/>
        <v>0</v>
      </c>
      <c r="Q50" s="190">
        <f t="shared" si="17"/>
        <v>0</v>
      </c>
      <c r="R50" s="163"/>
      <c r="AF50" s="163"/>
    </row>
    <row r="51" spans="2:32" s="17" customFormat="1" ht="15.75">
      <c r="B51" s="171">
        <v>2018</v>
      </c>
      <c r="C51" s="532">
        <v>2014</v>
      </c>
      <c r="D51" s="190">
        <f t="shared" ref="D51:Q51" si="18">IF(ISBLANK($C$51),0,IF($C$51=$D$9,HLOOKUP(D43,D14:D18,5,FALSE),HLOOKUP(D43,D29:D33,5,FALSE)))</f>
        <v>6364469</v>
      </c>
      <c r="E51" s="190">
        <f t="shared" si="18"/>
        <v>1997655</v>
      </c>
      <c r="F51" s="190">
        <f t="shared" si="18"/>
        <v>11934</v>
      </c>
      <c r="G51" s="190">
        <f t="shared" si="18"/>
        <v>36218</v>
      </c>
      <c r="H51" s="190">
        <f t="shared" si="18"/>
        <v>149</v>
      </c>
      <c r="I51" s="190">
        <f t="shared" si="18"/>
        <v>0</v>
      </c>
      <c r="J51" s="190">
        <f t="shared" si="18"/>
        <v>0</v>
      </c>
      <c r="K51" s="190">
        <f t="shared" si="18"/>
        <v>0</v>
      </c>
      <c r="L51" s="190">
        <f t="shared" si="18"/>
        <v>0</v>
      </c>
      <c r="M51" s="190">
        <f t="shared" si="18"/>
        <v>0</v>
      </c>
      <c r="N51" s="190">
        <f t="shared" si="18"/>
        <v>0</v>
      </c>
      <c r="O51" s="190">
        <f t="shared" si="18"/>
        <v>0</v>
      </c>
      <c r="P51" s="190">
        <f t="shared" si="18"/>
        <v>0</v>
      </c>
      <c r="Q51" s="190">
        <f t="shared" si="18"/>
        <v>0</v>
      </c>
      <c r="R51" s="163"/>
      <c r="AF51" s="163"/>
    </row>
    <row r="52" spans="2:32" s="17" customFormat="1" ht="15.75" hidden="1">
      <c r="B52" s="171">
        <v>2019</v>
      </c>
      <c r="C52" s="532"/>
      <c r="D52" s="190">
        <f t="shared" ref="D52:Q52" si="19">IF(ISBLANK($C$52),0,IF($C$52=$D$9,HLOOKUP(D43,D14:D18,5,FALSE),HLOOKUP(D43,D29:D33,5,FALSE)))</f>
        <v>0</v>
      </c>
      <c r="E52" s="190">
        <f t="shared" si="19"/>
        <v>0</v>
      </c>
      <c r="F52" s="190">
        <f t="shared" si="19"/>
        <v>0</v>
      </c>
      <c r="G52" s="190">
        <f t="shared" si="19"/>
        <v>0</v>
      </c>
      <c r="H52" s="190">
        <f t="shared" si="19"/>
        <v>0</v>
      </c>
      <c r="I52" s="190">
        <f t="shared" si="19"/>
        <v>0</v>
      </c>
      <c r="J52" s="190">
        <f t="shared" si="19"/>
        <v>0</v>
      </c>
      <c r="K52" s="190">
        <f t="shared" si="19"/>
        <v>0</v>
      </c>
      <c r="L52" s="190">
        <f t="shared" si="19"/>
        <v>0</v>
      </c>
      <c r="M52" s="190">
        <f t="shared" si="19"/>
        <v>0</v>
      </c>
      <c r="N52" s="190">
        <f t="shared" si="19"/>
        <v>0</v>
      </c>
      <c r="O52" s="190">
        <f t="shared" si="19"/>
        <v>0</v>
      </c>
      <c r="P52" s="190">
        <f t="shared" si="19"/>
        <v>0</v>
      </c>
      <c r="Q52" s="190">
        <f t="shared" si="19"/>
        <v>0</v>
      </c>
      <c r="R52" s="163"/>
      <c r="AF52" s="163"/>
    </row>
    <row r="53" spans="2:32" s="17" customFormat="1" ht="15.75" hidden="1">
      <c r="B53" s="171">
        <v>2020</v>
      </c>
      <c r="C53" s="532"/>
      <c r="D53" s="190">
        <f t="shared" ref="D53:Q53" si="20">IF(ISBLANK($C$53),0,IF($C$53=$D$9,HLOOKUP(D43,D14:D18,5,FALSE),HLOOKUP(D43,D29:D33,5,FALSE)))</f>
        <v>0</v>
      </c>
      <c r="E53" s="190">
        <f t="shared" si="20"/>
        <v>0</v>
      </c>
      <c r="F53" s="190">
        <f t="shared" si="20"/>
        <v>0</v>
      </c>
      <c r="G53" s="190">
        <f t="shared" si="20"/>
        <v>0</v>
      </c>
      <c r="H53" s="190">
        <f t="shared" si="20"/>
        <v>0</v>
      </c>
      <c r="I53" s="190">
        <f t="shared" si="20"/>
        <v>0</v>
      </c>
      <c r="J53" s="190">
        <f t="shared" si="20"/>
        <v>0</v>
      </c>
      <c r="K53" s="190">
        <f t="shared" si="20"/>
        <v>0</v>
      </c>
      <c r="L53" s="190">
        <f t="shared" si="20"/>
        <v>0</v>
      </c>
      <c r="M53" s="190">
        <f t="shared" si="20"/>
        <v>0</v>
      </c>
      <c r="N53" s="190">
        <f t="shared" si="20"/>
        <v>0</v>
      </c>
      <c r="O53" s="190">
        <f t="shared" si="20"/>
        <v>0</v>
      </c>
      <c r="P53" s="190">
        <f t="shared" si="20"/>
        <v>0</v>
      </c>
      <c r="Q53" s="190">
        <f t="shared" si="20"/>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8000000000000003" right="0.25" top="0.74803149606299202" bottom="0.74803149606299202" header="0.31496062992126" footer="0.31496062992126"/>
  <pageSetup paperSize="17" scale="51"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80" zoomScaleNormal="80" workbookViewId="0">
      <pane ySplit="14" topLeftCell="A15" activePane="bottomLeft" state="frozen"/>
      <selection pane="bottomLeft" activeCell="A53" sqref="A53:XFD114"/>
    </sheetView>
  </sheetViews>
  <sheetFormatPr defaultColWidth="9.140625" defaultRowHeight="15" outlineLevelRow="1"/>
  <cols>
    <col min="1" max="1" width="6.42578125" style="4" customWidth="1"/>
    <col min="2" max="2" width="36.42578125" style="5" customWidth="1"/>
    <col min="3" max="3" width="16.85546875" style="78"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42578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46" t="s">
        <v>171</v>
      </c>
      <c r="C4" s="85" t="s">
        <v>175</v>
      </c>
      <c r="D4" s="85"/>
      <c r="E4" s="49"/>
    </row>
    <row r="5" spans="1:26" s="18" customFormat="1" ht="26.25" hidden="1" customHeight="1" outlineLevel="1" thickBot="1">
      <c r="A5" s="4"/>
      <c r="B5" s="846"/>
      <c r="C5" s="86" t="s">
        <v>172</v>
      </c>
      <c r="D5" s="86"/>
      <c r="E5" s="49"/>
    </row>
    <row r="6" spans="1:26" ht="26.25" hidden="1" customHeight="1" outlineLevel="1" thickBot="1">
      <c r="B6" s="846"/>
      <c r="C6" s="849" t="s">
        <v>551</v>
      </c>
      <c r="D6" s="850"/>
      <c r="F6" s="18"/>
      <c r="M6" s="6"/>
      <c r="N6" s="6"/>
      <c r="O6" s="6"/>
      <c r="P6" s="6"/>
      <c r="Q6" s="6"/>
      <c r="R6" s="6"/>
      <c r="S6" s="6"/>
      <c r="T6" s="6"/>
      <c r="U6" s="6"/>
      <c r="V6" s="6"/>
      <c r="W6" s="6"/>
      <c r="X6" s="6"/>
      <c r="Y6" s="6"/>
      <c r="Z6" s="6"/>
    </row>
    <row r="7" spans="1:26" s="18" customFormat="1" ht="26.25" hidden="1" customHeight="1" outlineLevel="1">
      <c r="A7" s="4"/>
      <c r="B7" s="538"/>
      <c r="M7" s="6"/>
      <c r="N7" s="6"/>
      <c r="O7" s="6"/>
      <c r="P7" s="6"/>
      <c r="Q7" s="6"/>
      <c r="R7" s="6"/>
      <c r="S7" s="6"/>
      <c r="T7" s="6"/>
      <c r="U7" s="6"/>
      <c r="V7" s="6"/>
      <c r="W7" s="6"/>
      <c r="X7" s="6"/>
      <c r="Y7" s="6"/>
      <c r="Z7" s="6"/>
    </row>
    <row r="8" spans="1:26" s="18" customFormat="1" ht="19.5" hidden="1" customHeight="1" outlineLevel="1">
      <c r="A8" s="4"/>
      <c r="B8" s="538" t="s">
        <v>527</v>
      </c>
      <c r="C8" s="592" t="s">
        <v>482</v>
      </c>
      <c r="D8" s="591"/>
      <c r="M8" s="6"/>
      <c r="N8" s="6"/>
      <c r="O8" s="6"/>
      <c r="P8" s="6"/>
      <c r="Q8" s="6"/>
      <c r="R8" s="6"/>
      <c r="S8" s="6"/>
      <c r="T8" s="6"/>
      <c r="U8" s="6"/>
      <c r="V8" s="6"/>
      <c r="W8" s="6"/>
      <c r="X8" s="6"/>
      <c r="Y8" s="6"/>
      <c r="Z8" s="6"/>
    </row>
    <row r="9" spans="1:26" s="18" customFormat="1" ht="19.5" hidden="1" customHeight="1" outlineLevel="1">
      <c r="A9" s="4"/>
      <c r="B9" s="538"/>
      <c r="C9" s="592" t="s">
        <v>528</v>
      </c>
      <c r="D9" s="591"/>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0"/>
    </row>
    <row r="12" spans="1:26" ht="58.5" customHeight="1">
      <c r="B12" s="844" t="s">
        <v>615</v>
      </c>
      <c r="C12" s="844"/>
      <c r="D12" s="844"/>
      <c r="E12" s="844"/>
      <c r="F12" s="844"/>
      <c r="G12" s="844"/>
      <c r="H12" s="844"/>
      <c r="I12" s="844"/>
      <c r="J12" s="844"/>
      <c r="K12" s="844"/>
      <c r="L12" s="844"/>
      <c r="M12" s="844"/>
      <c r="N12" s="844"/>
      <c r="O12" s="844"/>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1"/>
      <c r="C14" s="471" t="s">
        <v>41</v>
      </c>
      <c r="D14" s="754" t="s">
        <v>711</v>
      </c>
      <c r="E14" s="754" t="s">
        <v>712</v>
      </c>
      <c r="F14" s="754" t="s">
        <v>713</v>
      </c>
      <c r="G14" s="754" t="s">
        <v>714</v>
      </c>
      <c r="H14" s="754" t="s">
        <v>715</v>
      </c>
      <c r="I14" s="754" t="s">
        <v>716</v>
      </c>
      <c r="J14" s="754" t="s">
        <v>717</v>
      </c>
      <c r="K14" s="472" t="s">
        <v>718</v>
      </c>
      <c r="L14" s="472" t="s">
        <v>719</v>
      </c>
      <c r="M14" s="472" t="s">
        <v>707</v>
      </c>
      <c r="N14" s="472" t="s">
        <v>700</v>
      </c>
      <c r="O14" s="472" t="s">
        <v>565</v>
      </c>
      <c r="P14" s="7"/>
    </row>
    <row r="15" spans="1:26" s="7" customFormat="1" ht="18.75" customHeight="1">
      <c r="B15" s="473" t="s">
        <v>188</v>
      </c>
      <c r="C15" s="847"/>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42"/>
      <c r="D16" s="477">
        <v>4</v>
      </c>
      <c r="E16" s="477">
        <v>4</v>
      </c>
      <c r="F16" s="477">
        <v>4</v>
      </c>
      <c r="G16" s="477">
        <v>4</v>
      </c>
      <c r="H16" s="477">
        <v>4</v>
      </c>
      <c r="I16" s="477">
        <v>4</v>
      </c>
      <c r="J16" s="477">
        <v>4</v>
      </c>
      <c r="K16" s="477">
        <v>4</v>
      </c>
      <c r="L16" s="477">
        <v>4</v>
      </c>
      <c r="M16" s="477">
        <v>4</v>
      </c>
      <c r="N16" s="477">
        <v>4</v>
      </c>
      <c r="O16" s="478">
        <v>4</v>
      </c>
    </row>
    <row r="17" spans="1:15" s="111" customFormat="1" ht="17.25" customHeight="1">
      <c r="B17" s="479" t="s">
        <v>560</v>
      </c>
      <c r="C17" s="848"/>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8</v>
      </c>
      <c r="O17" s="113">
        <f t="shared" si="1"/>
        <v>8</v>
      </c>
    </row>
    <row r="18" spans="1:15" s="7" customFormat="1" ht="17.25" customHeight="1">
      <c r="B18" s="480" t="str">
        <f>'1.  LRAMVA Summary'!B29</f>
        <v>Residential</v>
      </c>
      <c r="C18" s="841" t="str">
        <f>'2. LRAMVA Threshold'!D43</f>
        <v>kWh</v>
      </c>
      <c r="D18" s="46"/>
      <c r="E18" s="46"/>
      <c r="F18" s="46"/>
      <c r="G18" s="46"/>
      <c r="H18" s="46"/>
      <c r="I18" s="46"/>
      <c r="J18" s="46">
        <v>1.2500000000000001E-2</v>
      </c>
      <c r="K18" s="46">
        <v>8.3999999999999995E-3</v>
      </c>
      <c r="L18" s="46">
        <v>4.1999999999999997E-3</v>
      </c>
      <c r="M18" s="46"/>
      <c r="N18" s="46"/>
      <c r="O18" s="69"/>
    </row>
    <row r="19" spans="1:15" s="7" customFormat="1" ht="15" hidden="1" customHeight="1" outlineLevel="1">
      <c r="B19" s="534" t="s">
        <v>511</v>
      </c>
      <c r="C19" s="842"/>
      <c r="D19" s="46"/>
      <c r="E19" s="46"/>
      <c r="F19" s="46"/>
      <c r="G19" s="46"/>
      <c r="H19" s="46"/>
      <c r="I19" s="46"/>
      <c r="J19" s="46"/>
      <c r="K19" s="46"/>
      <c r="L19" s="46"/>
      <c r="M19" s="46"/>
      <c r="N19" s="46"/>
      <c r="O19" s="69"/>
    </row>
    <row r="20" spans="1:15" s="7" customFormat="1" ht="15" hidden="1" customHeight="1" outlineLevel="1">
      <c r="B20" s="534" t="s">
        <v>512</v>
      </c>
      <c r="C20" s="842"/>
      <c r="D20" s="46"/>
      <c r="E20" s="46"/>
      <c r="F20" s="46"/>
      <c r="G20" s="46"/>
      <c r="H20" s="46"/>
      <c r="I20" s="46"/>
      <c r="J20" s="46"/>
      <c r="K20" s="46"/>
      <c r="L20" s="46"/>
      <c r="M20" s="46"/>
      <c r="N20" s="46"/>
      <c r="O20" s="69"/>
    </row>
    <row r="21" spans="1:15" s="7" customFormat="1" ht="15" hidden="1" customHeight="1" outlineLevel="1">
      <c r="B21" s="534" t="s">
        <v>490</v>
      </c>
      <c r="C21" s="842"/>
      <c r="D21" s="46"/>
      <c r="E21" s="46"/>
      <c r="F21" s="46"/>
      <c r="G21" s="46"/>
      <c r="H21" s="46"/>
      <c r="I21" s="46"/>
      <c r="J21" s="46"/>
      <c r="K21" s="46"/>
      <c r="L21" s="46"/>
      <c r="M21" s="46"/>
      <c r="N21" s="46"/>
      <c r="O21" s="69"/>
    </row>
    <row r="22" spans="1:15" s="7" customFormat="1" ht="14.25" customHeight="1" collapsed="1">
      <c r="B22" s="534" t="s">
        <v>513</v>
      </c>
      <c r="C22" s="843"/>
      <c r="D22" s="65">
        <f>SUM(D18:D21)</f>
        <v>0</v>
      </c>
      <c r="E22" s="65">
        <f>SUM(E18:E21)</f>
        <v>0</v>
      </c>
      <c r="F22" s="65">
        <f>SUM(F18:F21)</f>
        <v>0</v>
      </c>
      <c r="G22" s="65">
        <f t="shared" ref="G22:M22" si="2">SUM(G18:G21)</f>
        <v>0</v>
      </c>
      <c r="H22" s="65">
        <f t="shared" si="2"/>
        <v>0</v>
      </c>
      <c r="I22" s="65">
        <f t="shared" si="2"/>
        <v>0</v>
      </c>
      <c r="J22" s="65">
        <f t="shared" si="2"/>
        <v>1.2500000000000001E-2</v>
      </c>
      <c r="K22" s="65">
        <f t="shared" si="2"/>
        <v>8.3999999999999995E-3</v>
      </c>
      <c r="L22" s="65">
        <f t="shared" si="2"/>
        <v>4.1999999999999997E-3</v>
      </c>
      <c r="M22" s="65">
        <f t="shared" si="2"/>
        <v>0</v>
      </c>
      <c r="N22" s="65">
        <f t="shared" ref="N22" si="3">SUM(N18:N21)</f>
        <v>0</v>
      </c>
      <c r="O22" s="76"/>
    </row>
    <row r="23" spans="1:15" s="63" customFormat="1">
      <c r="A23" s="62"/>
      <c r="B23" s="490" t="s">
        <v>514</v>
      </c>
      <c r="C23" s="482"/>
      <c r="D23" s="755"/>
      <c r="E23" s="756">
        <f>ROUND(SUM(D22*E16+E22*E17)/12,4)</f>
        <v>0</v>
      </c>
      <c r="F23" s="756">
        <f>ROUND(SUM(E22*F16+F22*F17)/12,4)</f>
        <v>0</v>
      </c>
      <c r="G23" s="756">
        <f>ROUND(SUM(F22*G16+G22*G17)/12,4)</f>
        <v>0</v>
      </c>
      <c r="H23" s="756">
        <f>ROUND(SUM(G22*H16+H22*H17)/12,4)</f>
        <v>0</v>
      </c>
      <c r="I23" s="756">
        <f>ROUND(SUM(H22*I16+I22*I17)/12,4)</f>
        <v>0</v>
      </c>
      <c r="J23" s="756">
        <f t="shared" ref="J23:L23" si="4">ROUND(SUM(I22*J16+J22*J17)/12,4)</f>
        <v>8.3000000000000001E-3</v>
      </c>
      <c r="K23" s="756">
        <f t="shared" si="4"/>
        <v>9.7999999999999997E-3</v>
      </c>
      <c r="L23" s="756">
        <f t="shared" si="4"/>
        <v>5.5999999999999999E-3</v>
      </c>
      <c r="M23" s="756">
        <f>ROUND(SUM(L22*M16+M22*M17)/12,4)</f>
        <v>1.4E-3</v>
      </c>
      <c r="N23" s="483">
        <f>ROUND(SUM(M22*N16+N22*N17)/12,4)</f>
        <v>0</v>
      </c>
      <c r="O23" s="484"/>
    </row>
    <row r="24" spans="1:15" s="63" customFormat="1">
      <c r="A24" s="62"/>
      <c r="B24" s="481"/>
      <c r="C24" s="485"/>
      <c r="D24" s="755"/>
      <c r="E24" s="756"/>
      <c r="F24" s="756"/>
      <c r="G24" s="756"/>
      <c r="H24" s="756"/>
      <c r="I24" s="756"/>
      <c r="J24" s="756"/>
      <c r="K24" s="756"/>
      <c r="L24" s="757"/>
      <c r="M24" s="757"/>
      <c r="N24" s="486"/>
      <c r="O24" s="484"/>
    </row>
    <row r="25" spans="1:15" s="63" customFormat="1" ht="15.75" customHeight="1">
      <c r="A25" s="62"/>
      <c r="B25" s="602" t="str">
        <f>'1.  LRAMVA Summary'!B30</f>
        <v>GS&lt;50 kW</v>
      </c>
      <c r="C25" s="841" t="str">
        <f>'2. LRAMVA Threshold'!E43</f>
        <v>kWh</v>
      </c>
      <c r="D25" s="46"/>
      <c r="E25" s="46"/>
      <c r="F25" s="46"/>
      <c r="G25" s="46"/>
      <c r="H25" s="46"/>
      <c r="I25" s="46"/>
      <c r="J25" s="46">
        <v>1.37E-2</v>
      </c>
      <c r="K25" s="46">
        <v>1.3899999999999999E-2</v>
      </c>
      <c r="L25" s="46">
        <v>1.4E-2</v>
      </c>
      <c r="M25" s="46"/>
      <c r="N25" s="46"/>
      <c r="O25" s="69"/>
    </row>
    <row r="26" spans="1:15" s="18" customFormat="1" hidden="1" outlineLevel="1">
      <c r="A26" s="4"/>
      <c r="B26" s="534" t="s">
        <v>511</v>
      </c>
      <c r="C26" s="842"/>
      <c r="D26" s="46"/>
      <c r="E26" s="46"/>
      <c r="F26" s="46"/>
      <c r="G26" s="46"/>
      <c r="H26" s="46"/>
      <c r="I26" s="46"/>
      <c r="J26" s="46"/>
      <c r="K26" s="46"/>
      <c r="L26" s="46"/>
      <c r="M26" s="46"/>
      <c r="N26" s="46"/>
      <c r="O26" s="69"/>
    </row>
    <row r="27" spans="1:15" s="18" customFormat="1" hidden="1" outlineLevel="1">
      <c r="A27" s="4"/>
      <c r="B27" s="534" t="s">
        <v>512</v>
      </c>
      <c r="C27" s="842"/>
      <c r="D27" s="46"/>
      <c r="E27" s="46"/>
      <c r="F27" s="46"/>
      <c r="G27" s="46"/>
      <c r="H27" s="46"/>
      <c r="I27" s="46"/>
      <c r="J27" s="46"/>
      <c r="K27" s="46"/>
      <c r="L27" s="46"/>
      <c r="M27" s="46"/>
      <c r="N27" s="46"/>
      <c r="O27" s="69"/>
    </row>
    <row r="28" spans="1:15" s="18" customFormat="1" hidden="1" outlineLevel="1">
      <c r="A28" s="4"/>
      <c r="B28" s="534" t="s">
        <v>490</v>
      </c>
      <c r="C28" s="842"/>
      <c r="D28" s="46"/>
      <c r="E28" s="46"/>
      <c r="F28" s="46"/>
      <c r="G28" s="46"/>
      <c r="H28" s="46"/>
      <c r="I28" s="46"/>
      <c r="J28" s="46"/>
      <c r="K28" s="46"/>
      <c r="L28" s="46"/>
      <c r="M28" s="46"/>
      <c r="N28" s="46"/>
      <c r="O28" s="69"/>
    </row>
    <row r="29" spans="1:15" s="18" customFormat="1" collapsed="1">
      <c r="A29" s="4"/>
      <c r="B29" s="534" t="s">
        <v>513</v>
      </c>
      <c r="C29" s="843"/>
      <c r="D29" s="65">
        <f>SUM(D25:D28)</f>
        <v>0</v>
      </c>
      <c r="E29" s="65">
        <f t="shared" ref="E29:M29" si="5">SUM(E25:E28)</f>
        <v>0</v>
      </c>
      <c r="F29" s="65">
        <f t="shared" si="5"/>
        <v>0</v>
      </c>
      <c r="G29" s="65">
        <f t="shared" si="5"/>
        <v>0</v>
      </c>
      <c r="H29" s="65">
        <f t="shared" si="5"/>
        <v>0</v>
      </c>
      <c r="I29" s="65">
        <f t="shared" si="5"/>
        <v>0</v>
      </c>
      <c r="J29" s="65">
        <f t="shared" si="5"/>
        <v>1.37E-2</v>
      </c>
      <c r="K29" s="65">
        <f t="shared" si="5"/>
        <v>1.3899999999999999E-2</v>
      </c>
      <c r="L29" s="65">
        <f t="shared" si="5"/>
        <v>1.4E-2</v>
      </c>
      <c r="M29" s="65">
        <f t="shared" si="5"/>
        <v>0</v>
      </c>
      <c r="N29" s="65">
        <f t="shared" ref="N29" si="6">SUM(N25:N28)</f>
        <v>0</v>
      </c>
      <c r="O29" s="76"/>
    </row>
    <row r="30" spans="1:15" s="18" customFormat="1">
      <c r="A30" s="4"/>
      <c r="B30" s="490" t="s">
        <v>514</v>
      </c>
      <c r="C30" s="487"/>
      <c r="D30" s="758"/>
      <c r="E30" s="756">
        <f>ROUND(SUM(D29*E16+E29*E17)/12,4)</f>
        <v>0</v>
      </c>
      <c r="F30" s="756">
        <f t="shared" ref="F30:M30" si="7">ROUND(SUM(E29*F16+F29*F17)/12,4)</f>
        <v>0</v>
      </c>
      <c r="G30" s="756">
        <f t="shared" si="7"/>
        <v>0</v>
      </c>
      <c r="H30" s="756">
        <f t="shared" si="7"/>
        <v>0</v>
      </c>
      <c r="I30" s="756">
        <f t="shared" si="7"/>
        <v>0</v>
      </c>
      <c r="J30" s="756">
        <f>ROUND(SUM(I29*J16+J29*J17)/12,4)</f>
        <v>9.1000000000000004E-3</v>
      </c>
      <c r="K30" s="756">
        <f t="shared" si="7"/>
        <v>1.38E-2</v>
      </c>
      <c r="L30" s="756">
        <f t="shared" si="7"/>
        <v>1.4E-2</v>
      </c>
      <c r="M30" s="756">
        <f t="shared" si="7"/>
        <v>4.7000000000000002E-3</v>
      </c>
      <c r="N30" s="483">
        <f t="shared" ref="N30" si="8">ROUND(SUM(M29*N16+N29*N17)/12,4)</f>
        <v>0</v>
      </c>
      <c r="O30" s="488"/>
    </row>
    <row r="31" spans="1:15" s="18" customFormat="1">
      <c r="A31" s="4"/>
      <c r="B31" s="481"/>
      <c r="C31" s="489"/>
      <c r="D31" s="759"/>
      <c r="E31" s="759"/>
      <c r="F31" s="759"/>
      <c r="G31" s="759"/>
      <c r="H31" s="759"/>
      <c r="I31" s="759"/>
      <c r="J31" s="759"/>
      <c r="K31" s="759"/>
      <c r="L31" s="759"/>
      <c r="M31" s="759"/>
      <c r="N31" s="486"/>
      <c r="O31" s="488"/>
    </row>
    <row r="32" spans="1:15" s="64" customFormat="1">
      <c r="B32" s="602" t="s">
        <v>372</v>
      </c>
      <c r="C32" s="841" t="str">
        <f>'2. LRAMVA Threshold'!F43</f>
        <v>kW</v>
      </c>
      <c r="D32" s="46"/>
      <c r="E32" s="46"/>
      <c r="F32" s="46"/>
      <c r="G32" s="46"/>
      <c r="H32" s="46"/>
      <c r="I32" s="46"/>
      <c r="J32" s="46">
        <v>2.9470000000000001</v>
      </c>
      <c r="K32" s="46">
        <v>2.9942000000000002</v>
      </c>
      <c r="L32" s="46">
        <v>3.0255999999999998</v>
      </c>
      <c r="M32" s="46"/>
      <c r="N32" s="46"/>
      <c r="O32" s="69"/>
    </row>
    <row r="33" spans="1:15" s="18" customFormat="1" hidden="1" outlineLevel="1">
      <c r="A33" s="4"/>
      <c r="B33" s="534" t="s">
        <v>511</v>
      </c>
      <c r="C33" s="842"/>
      <c r="D33" s="46"/>
      <c r="E33" s="46"/>
      <c r="F33" s="46"/>
      <c r="G33" s="46"/>
      <c r="H33" s="46"/>
      <c r="I33" s="46"/>
      <c r="J33" s="46"/>
      <c r="K33" s="46"/>
      <c r="L33" s="46"/>
      <c r="M33" s="46"/>
      <c r="N33" s="46"/>
      <c r="O33" s="69"/>
    </row>
    <row r="34" spans="1:15" s="18" customFormat="1" hidden="1" outlineLevel="1">
      <c r="A34" s="4"/>
      <c r="B34" s="534" t="s">
        <v>512</v>
      </c>
      <c r="C34" s="842"/>
      <c r="D34" s="46"/>
      <c r="E34" s="46"/>
      <c r="F34" s="46"/>
      <c r="G34" s="46"/>
      <c r="H34" s="46"/>
      <c r="I34" s="46"/>
      <c r="J34" s="46"/>
      <c r="K34" s="46"/>
      <c r="L34" s="46"/>
      <c r="M34" s="46"/>
      <c r="N34" s="46"/>
      <c r="O34" s="69"/>
    </row>
    <row r="35" spans="1:15" s="18" customFormat="1" hidden="1" outlineLevel="1">
      <c r="A35" s="4"/>
      <c r="B35" s="534" t="s">
        <v>490</v>
      </c>
      <c r="C35" s="842"/>
      <c r="D35" s="46"/>
      <c r="E35" s="46"/>
      <c r="F35" s="46"/>
      <c r="G35" s="46"/>
      <c r="H35" s="46"/>
      <c r="I35" s="46"/>
      <c r="J35" s="46"/>
      <c r="K35" s="46"/>
      <c r="L35" s="46"/>
      <c r="M35" s="46"/>
      <c r="N35" s="46"/>
      <c r="O35" s="69"/>
    </row>
    <row r="36" spans="1:15" s="18" customFormat="1" collapsed="1">
      <c r="A36" s="4"/>
      <c r="B36" s="534" t="s">
        <v>513</v>
      </c>
      <c r="C36" s="843"/>
      <c r="D36" s="65">
        <f>SUM(D32:D35)</f>
        <v>0</v>
      </c>
      <c r="E36" s="65">
        <f>SUM(E32:E35)</f>
        <v>0</v>
      </c>
      <c r="F36" s="65">
        <f t="shared" ref="F36:M36" si="9">SUM(F32:F35)</f>
        <v>0</v>
      </c>
      <c r="G36" s="65">
        <f t="shared" si="9"/>
        <v>0</v>
      </c>
      <c r="H36" s="65">
        <f t="shared" si="9"/>
        <v>0</v>
      </c>
      <c r="I36" s="65">
        <f t="shared" si="9"/>
        <v>0</v>
      </c>
      <c r="J36" s="65">
        <f t="shared" si="9"/>
        <v>2.9470000000000001</v>
      </c>
      <c r="K36" s="65">
        <f t="shared" si="9"/>
        <v>2.9942000000000002</v>
      </c>
      <c r="L36" s="65">
        <f t="shared" si="9"/>
        <v>3.0255999999999998</v>
      </c>
      <c r="M36" s="65">
        <f t="shared" si="9"/>
        <v>0</v>
      </c>
      <c r="N36" s="65">
        <f>SUM(N32:N35)</f>
        <v>0</v>
      </c>
      <c r="O36" s="76"/>
    </row>
    <row r="37" spans="1:15" s="18" customFormat="1">
      <c r="A37" s="4"/>
      <c r="B37" s="490" t="s">
        <v>514</v>
      </c>
      <c r="C37" s="487"/>
      <c r="D37" s="758"/>
      <c r="E37" s="756">
        <f t="shared" ref="E37:M37" si="10">ROUND(SUM(D36*E16+E36*E17)/12,4)</f>
        <v>0</v>
      </c>
      <c r="F37" s="756">
        <f t="shared" si="10"/>
        <v>0</v>
      </c>
      <c r="G37" s="756">
        <f t="shared" si="10"/>
        <v>0</v>
      </c>
      <c r="H37" s="756">
        <f t="shared" si="10"/>
        <v>0</v>
      </c>
      <c r="I37" s="756">
        <f t="shared" si="10"/>
        <v>0</v>
      </c>
      <c r="J37" s="756">
        <f t="shared" si="10"/>
        <v>1.9646999999999999</v>
      </c>
      <c r="K37" s="756">
        <f t="shared" si="10"/>
        <v>2.9784999999999999</v>
      </c>
      <c r="L37" s="756">
        <f t="shared" si="10"/>
        <v>3.0150999999999999</v>
      </c>
      <c r="M37" s="756">
        <f t="shared" si="10"/>
        <v>1.0085</v>
      </c>
      <c r="N37" s="483">
        <f t="shared" ref="N37" si="11">ROUND(SUM(M36*N16+N36*N17)/12,4)</f>
        <v>0</v>
      </c>
      <c r="O37" s="488"/>
    </row>
    <row r="38" spans="1:15" s="70" customFormat="1" ht="15.75" customHeight="1">
      <c r="B38" s="490"/>
      <c r="C38" s="487"/>
      <c r="D38" s="758"/>
      <c r="E38" s="758"/>
      <c r="F38" s="758"/>
      <c r="G38" s="758"/>
      <c r="H38" s="758"/>
      <c r="I38" s="758"/>
      <c r="J38" s="758"/>
      <c r="K38" s="758"/>
      <c r="L38" s="757"/>
      <c r="M38" s="757"/>
      <c r="N38" s="486"/>
      <c r="O38" s="491"/>
    </row>
    <row r="39" spans="1:15" s="64" customFormat="1">
      <c r="A39" s="62"/>
      <c r="B39" s="602" t="str">
        <f>'1.  LRAMVA Summary'!B32</f>
        <v>Unmetered Scattered Load</v>
      </c>
      <c r="C39" s="841" t="str">
        <f>'2. LRAMVA Threshold'!G43</f>
        <v>kWh</v>
      </c>
      <c r="D39" s="46"/>
      <c r="E39" s="46"/>
      <c r="F39" s="46"/>
      <c r="G39" s="46"/>
      <c r="H39" s="46"/>
      <c r="I39" s="46"/>
      <c r="J39" s="46">
        <v>1.5900000000000001E-2</v>
      </c>
      <c r="K39" s="46">
        <v>1.6199999999999999E-2</v>
      </c>
      <c r="L39" s="46">
        <v>1.6400000000000001E-2</v>
      </c>
      <c r="M39" s="46"/>
      <c r="N39" s="46"/>
      <c r="O39" s="69"/>
    </row>
    <row r="40" spans="1:15" s="18" customFormat="1" hidden="1" outlineLevel="1">
      <c r="A40" s="4"/>
      <c r="B40" s="534" t="s">
        <v>511</v>
      </c>
      <c r="C40" s="842"/>
      <c r="D40" s="46"/>
      <c r="E40" s="46"/>
      <c r="F40" s="46"/>
      <c r="G40" s="46"/>
      <c r="H40" s="46"/>
      <c r="I40" s="46"/>
      <c r="J40" s="46"/>
      <c r="K40" s="46"/>
      <c r="L40" s="46"/>
      <c r="M40" s="46"/>
      <c r="N40" s="46"/>
      <c r="O40" s="69"/>
    </row>
    <row r="41" spans="1:15" s="18" customFormat="1" hidden="1" outlineLevel="1">
      <c r="A41" s="4"/>
      <c r="B41" s="534" t="s">
        <v>512</v>
      </c>
      <c r="C41" s="842"/>
      <c r="D41" s="46"/>
      <c r="E41" s="46"/>
      <c r="F41" s="46"/>
      <c r="G41" s="46"/>
      <c r="H41" s="46"/>
      <c r="I41" s="46"/>
      <c r="J41" s="46"/>
      <c r="K41" s="46"/>
      <c r="L41" s="46"/>
      <c r="M41" s="46"/>
      <c r="N41" s="46"/>
      <c r="O41" s="69"/>
    </row>
    <row r="42" spans="1:15" s="18" customFormat="1" hidden="1" outlineLevel="1">
      <c r="A42" s="4"/>
      <c r="B42" s="534" t="s">
        <v>490</v>
      </c>
      <c r="C42" s="842"/>
      <c r="D42" s="46"/>
      <c r="E42" s="46"/>
      <c r="F42" s="46"/>
      <c r="G42" s="46"/>
      <c r="H42" s="46"/>
      <c r="I42" s="46"/>
      <c r="J42" s="46"/>
      <c r="K42" s="46"/>
      <c r="L42" s="46"/>
      <c r="M42" s="46"/>
      <c r="N42" s="46"/>
      <c r="O42" s="69"/>
    </row>
    <row r="43" spans="1:15" s="18" customFormat="1" collapsed="1">
      <c r="A43" s="4"/>
      <c r="B43" s="534" t="s">
        <v>513</v>
      </c>
      <c r="C43" s="843"/>
      <c r="D43" s="65">
        <f>SUM(D39:D42)</f>
        <v>0</v>
      </c>
      <c r="E43" s="65">
        <f t="shared" ref="E43:M43" si="12">SUM(E39:E42)</f>
        <v>0</v>
      </c>
      <c r="F43" s="65">
        <f t="shared" si="12"/>
        <v>0</v>
      </c>
      <c r="G43" s="65">
        <f t="shared" si="12"/>
        <v>0</v>
      </c>
      <c r="H43" s="65">
        <f t="shared" si="12"/>
        <v>0</v>
      </c>
      <c r="I43" s="65">
        <f t="shared" si="12"/>
        <v>0</v>
      </c>
      <c r="J43" s="65">
        <f t="shared" si="12"/>
        <v>1.5900000000000001E-2</v>
      </c>
      <c r="K43" s="65">
        <f t="shared" si="12"/>
        <v>1.6199999999999999E-2</v>
      </c>
      <c r="L43" s="65">
        <f t="shared" si="12"/>
        <v>1.6400000000000001E-2</v>
      </c>
      <c r="M43" s="65">
        <f t="shared" si="12"/>
        <v>0</v>
      </c>
      <c r="N43" s="65">
        <f t="shared" ref="N43" si="13">SUM(N39:N42)</f>
        <v>0</v>
      </c>
      <c r="O43" s="76"/>
    </row>
    <row r="44" spans="1:15" s="14" customFormat="1">
      <c r="A44" s="72"/>
      <c r="B44" s="490" t="s">
        <v>514</v>
      </c>
      <c r="C44" s="487"/>
      <c r="D44" s="758"/>
      <c r="E44" s="756">
        <f t="shared" ref="E44:M44" si="14">ROUND(SUM(D43*E16+E43*E17)/12,4)</f>
        <v>0</v>
      </c>
      <c r="F44" s="756">
        <f t="shared" si="14"/>
        <v>0</v>
      </c>
      <c r="G44" s="756">
        <f t="shared" si="14"/>
        <v>0</v>
      </c>
      <c r="H44" s="756">
        <f t="shared" si="14"/>
        <v>0</v>
      </c>
      <c r="I44" s="756">
        <f t="shared" si="14"/>
        <v>0</v>
      </c>
      <c r="J44" s="756">
        <f t="shared" si="14"/>
        <v>1.06E-2</v>
      </c>
      <c r="K44" s="756">
        <f t="shared" si="14"/>
        <v>1.61E-2</v>
      </c>
      <c r="L44" s="756">
        <f t="shared" si="14"/>
        <v>1.6299999999999999E-2</v>
      </c>
      <c r="M44" s="756">
        <f t="shared" si="14"/>
        <v>5.4999999999999997E-3</v>
      </c>
      <c r="N44" s="483">
        <f t="shared" ref="N44" si="15">ROUND(SUM(M43*N16+N43*N17)/12,4)</f>
        <v>0</v>
      </c>
      <c r="O44" s="488"/>
    </row>
    <row r="45" spans="1:15" s="70" customFormat="1" ht="14.25">
      <c r="A45" s="72"/>
      <c r="B45" s="490"/>
      <c r="C45" s="487"/>
      <c r="D45" s="758"/>
      <c r="E45" s="758"/>
      <c r="F45" s="758"/>
      <c r="G45" s="758"/>
      <c r="H45" s="758"/>
      <c r="I45" s="758"/>
      <c r="J45" s="758"/>
      <c r="K45" s="758"/>
      <c r="L45" s="757"/>
      <c r="M45" s="757"/>
      <c r="N45" s="486"/>
      <c r="O45" s="491"/>
    </row>
    <row r="46" spans="1:15" s="64" customFormat="1">
      <c r="A46" s="62"/>
      <c r="B46" s="602" t="str">
        <f>'1.  LRAMVA Summary'!B33</f>
        <v>Streetlighting</v>
      </c>
      <c r="C46" s="841" t="str">
        <f>'2. LRAMVA Threshold'!H43</f>
        <v>kW</v>
      </c>
      <c r="D46" s="46"/>
      <c r="E46" s="46"/>
      <c r="F46" s="46"/>
      <c r="G46" s="46"/>
      <c r="H46" s="46"/>
      <c r="I46" s="46"/>
      <c r="J46" s="46">
        <v>4.4385000000000003</v>
      </c>
      <c r="K46" s="46">
        <v>4.5095000000000001</v>
      </c>
      <c r="L46" s="46">
        <v>4.5568</v>
      </c>
      <c r="M46" s="46"/>
      <c r="N46" s="46"/>
      <c r="O46" s="69"/>
    </row>
    <row r="47" spans="1:15" s="18" customFormat="1" hidden="1" outlineLevel="1">
      <c r="A47" s="4"/>
      <c r="B47" s="534" t="s">
        <v>511</v>
      </c>
      <c r="C47" s="842"/>
      <c r="D47" s="46"/>
      <c r="E47" s="46"/>
      <c r="F47" s="46"/>
      <c r="G47" s="46"/>
      <c r="H47" s="46"/>
      <c r="I47" s="46"/>
      <c r="J47" s="46"/>
      <c r="K47" s="46"/>
      <c r="L47" s="46"/>
      <c r="M47" s="46"/>
      <c r="N47" s="46"/>
      <c r="O47" s="69"/>
    </row>
    <row r="48" spans="1:15" s="18" customFormat="1" hidden="1" outlineLevel="1">
      <c r="A48" s="4"/>
      <c r="B48" s="534" t="s">
        <v>512</v>
      </c>
      <c r="C48" s="842"/>
      <c r="D48" s="46"/>
      <c r="E48" s="46"/>
      <c r="F48" s="46"/>
      <c r="G48" s="46"/>
      <c r="H48" s="46"/>
      <c r="I48" s="46"/>
      <c r="J48" s="46"/>
      <c r="K48" s="46"/>
      <c r="L48" s="46"/>
      <c r="M48" s="46"/>
      <c r="N48" s="46"/>
      <c r="O48" s="69"/>
    </row>
    <row r="49" spans="1:15" s="18" customFormat="1" hidden="1" outlineLevel="1">
      <c r="A49" s="4"/>
      <c r="B49" s="534" t="s">
        <v>490</v>
      </c>
      <c r="C49" s="842"/>
      <c r="D49" s="46"/>
      <c r="E49" s="46"/>
      <c r="F49" s="46"/>
      <c r="G49" s="46"/>
      <c r="H49" s="46"/>
      <c r="I49" s="46"/>
      <c r="J49" s="46"/>
      <c r="K49" s="46"/>
      <c r="L49" s="46"/>
      <c r="M49" s="46"/>
      <c r="N49" s="46"/>
      <c r="O49" s="69"/>
    </row>
    <row r="50" spans="1:15" s="18" customFormat="1" collapsed="1">
      <c r="A50" s="4"/>
      <c r="B50" s="534" t="s">
        <v>513</v>
      </c>
      <c r="C50" s="843"/>
      <c r="D50" s="65">
        <f>SUM(D46:D49)</f>
        <v>0</v>
      </c>
      <c r="E50" s="65">
        <f t="shared" ref="E50:M50" si="16">SUM(E46:E49)</f>
        <v>0</v>
      </c>
      <c r="F50" s="65">
        <f t="shared" si="16"/>
        <v>0</v>
      </c>
      <c r="G50" s="65">
        <f t="shared" si="16"/>
        <v>0</v>
      </c>
      <c r="H50" s="65">
        <f t="shared" si="16"/>
        <v>0</v>
      </c>
      <c r="I50" s="65">
        <f t="shared" si="16"/>
        <v>0</v>
      </c>
      <c r="J50" s="65">
        <f t="shared" si="16"/>
        <v>4.4385000000000003</v>
      </c>
      <c r="K50" s="65">
        <f t="shared" si="16"/>
        <v>4.5095000000000001</v>
      </c>
      <c r="L50" s="65">
        <f t="shared" si="16"/>
        <v>4.5568</v>
      </c>
      <c r="M50" s="65">
        <f t="shared" si="16"/>
        <v>0</v>
      </c>
      <c r="N50" s="65">
        <f t="shared" ref="N50" si="17">SUM(N46:N49)</f>
        <v>0</v>
      </c>
      <c r="O50" s="76"/>
    </row>
    <row r="51" spans="1:15" s="14" customFormat="1">
      <c r="A51" s="72"/>
      <c r="B51" s="490" t="s">
        <v>514</v>
      </c>
      <c r="C51" s="487"/>
      <c r="D51" s="758"/>
      <c r="E51" s="756">
        <f t="shared" ref="E51:M51" si="18">ROUND(SUM(D50*E16+E50*E17)/12,4)</f>
        <v>0</v>
      </c>
      <c r="F51" s="756">
        <f t="shared" si="18"/>
        <v>0</v>
      </c>
      <c r="G51" s="756">
        <f t="shared" si="18"/>
        <v>0</v>
      </c>
      <c r="H51" s="756">
        <f t="shared" si="18"/>
        <v>0</v>
      </c>
      <c r="I51" s="756">
        <f t="shared" si="18"/>
        <v>0</v>
      </c>
      <c r="J51" s="756">
        <f t="shared" si="18"/>
        <v>2.9590000000000001</v>
      </c>
      <c r="K51" s="756">
        <f t="shared" si="18"/>
        <v>4.4858000000000002</v>
      </c>
      <c r="L51" s="756">
        <f t="shared" si="18"/>
        <v>4.5410000000000004</v>
      </c>
      <c r="M51" s="756">
        <f t="shared" si="18"/>
        <v>1.5188999999999999</v>
      </c>
      <c r="N51" s="483">
        <f t="shared" ref="N51" si="19">ROUND(SUM(M50*N16+N50*N17)/12,4)</f>
        <v>0</v>
      </c>
      <c r="O51" s="488"/>
    </row>
    <row r="52" spans="1:15" s="70" customFormat="1" ht="14.25">
      <c r="A52" s="72"/>
      <c r="B52" s="490"/>
      <c r="C52" s="487"/>
      <c r="D52" s="758"/>
      <c r="E52" s="758"/>
      <c r="F52" s="758"/>
      <c r="G52" s="758"/>
      <c r="H52" s="758"/>
      <c r="I52" s="758"/>
      <c r="J52" s="758"/>
      <c r="K52" s="758"/>
      <c r="L52" s="760"/>
      <c r="M52" s="760"/>
      <c r="N52" s="492"/>
      <c r="O52" s="491"/>
    </row>
    <row r="53" spans="1:15" s="64" customFormat="1" hidden="1">
      <c r="A53" s="62"/>
      <c r="B53" s="602">
        <f>'1.  LRAMVA Summary'!B34</f>
        <v>0</v>
      </c>
      <c r="C53" s="841">
        <f>'2. LRAMVA Threshold'!I43</f>
        <v>0</v>
      </c>
      <c r="D53" s="46"/>
      <c r="E53" s="46"/>
      <c r="F53" s="46"/>
      <c r="G53" s="46"/>
      <c r="H53" s="46"/>
      <c r="I53" s="46"/>
      <c r="J53" s="46"/>
      <c r="K53" s="46"/>
      <c r="L53" s="46"/>
      <c r="M53" s="46"/>
      <c r="N53" s="46"/>
      <c r="O53" s="69"/>
    </row>
    <row r="54" spans="1:15" s="18" customFormat="1" hidden="1" outlineLevel="1">
      <c r="A54" s="4"/>
      <c r="B54" s="534" t="s">
        <v>511</v>
      </c>
      <c r="C54" s="842"/>
      <c r="D54" s="46"/>
      <c r="E54" s="46"/>
      <c r="F54" s="46"/>
      <c r="G54" s="46"/>
      <c r="H54" s="46"/>
      <c r="I54" s="46"/>
      <c r="J54" s="46"/>
      <c r="K54" s="46"/>
      <c r="L54" s="46"/>
      <c r="M54" s="46"/>
      <c r="N54" s="46"/>
      <c r="O54" s="69"/>
    </row>
    <row r="55" spans="1:15" s="18" customFormat="1" hidden="1" outlineLevel="1">
      <c r="A55" s="4"/>
      <c r="B55" s="534" t="s">
        <v>512</v>
      </c>
      <c r="C55" s="842"/>
      <c r="D55" s="46"/>
      <c r="E55" s="46"/>
      <c r="F55" s="46"/>
      <c r="G55" s="46"/>
      <c r="H55" s="46"/>
      <c r="I55" s="46"/>
      <c r="J55" s="46"/>
      <c r="K55" s="46"/>
      <c r="L55" s="46"/>
      <c r="M55" s="46"/>
      <c r="N55" s="46"/>
      <c r="O55" s="69"/>
    </row>
    <row r="56" spans="1:15" s="18" customFormat="1" hidden="1" outlineLevel="1">
      <c r="A56" s="4"/>
      <c r="B56" s="534" t="s">
        <v>490</v>
      </c>
      <c r="C56" s="842"/>
      <c r="D56" s="46"/>
      <c r="E56" s="46"/>
      <c r="F56" s="46"/>
      <c r="G56" s="46"/>
      <c r="H56" s="46"/>
      <c r="I56" s="46"/>
      <c r="J56" s="46"/>
      <c r="K56" s="46"/>
      <c r="L56" s="46"/>
      <c r="M56" s="46"/>
      <c r="N56" s="46"/>
      <c r="O56" s="69"/>
    </row>
    <row r="57" spans="1:15" s="18" customFormat="1" hidden="1">
      <c r="A57" s="4"/>
      <c r="B57" s="534" t="s">
        <v>513</v>
      </c>
      <c r="C57" s="843"/>
      <c r="D57" s="65">
        <f>SUM(D53:D56)</f>
        <v>0</v>
      </c>
      <c r="E57" s="65">
        <f t="shared" ref="E57:N57" si="20">SUM(E53:E56)</f>
        <v>0</v>
      </c>
      <c r="F57" s="65">
        <f t="shared" si="20"/>
        <v>0</v>
      </c>
      <c r="G57" s="65">
        <f t="shared" si="20"/>
        <v>0</v>
      </c>
      <c r="H57" s="65">
        <f t="shared" si="20"/>
        <v>0</v>
      </c>
      <c r="I57" s="65">
        <f t="shared" si="20"/>
        <v>0</v>
      </c>
      <c r="J57" s="65">
        <f t="shared" si="20"/>
        <v>0</v>
      </c>
      <c r="K57" s="65">
        <f t="shared" si="20"/>
        <v>0</v>
      </c>
      <c r="L57" s="65">
        <f t="shared" si="20"/>
        <v>0</v>
      </c>
      <c r="M57" s="65">
        <f t="shared" si="20"/>
        <v>0</v>
      </c>
      <c r="N57" s="65">
        <f t="shared" si="20"/>
        <v>0</v>
      </c>
      <c r="O57" s="77"/>
    </row>
    <row r="58" spans="1:15" s="14" customFormat="1" hidden="1">
      <c r="A58" s="72"/>
      <c r="B58" s="490" t="s">
        <v>514</v>
      </c>
      <c r="C58" s="487"/>
      <c r="D58" s="71"/>
      <c r="E58" s="483">
        <f t="shared" ref="E58:N58" si="21">ROUND(SUM(D57*E16+E57*E17)/12,4)</f>
        <v>0</v>
      </c>
      <c r="F58" s="483">
        <f t="shared" si="21"/>
        <v>0</v>
      </c>
      <c r="G58" s="483">
        <f t="shared" si="21"/>
        <v>0</v>
      </c>
      <c r="H58" s="483">
        <f t="shared" si="21"/>
        <v>0</v>
      </c>
      <c r="I58" s="483">
        <f t="shared" si="21"/>
        <v>0</v>
      </c>
      <c r="J58" s="483">
        <f t="shared" si="21"/>
        <v>0</v>
      </c>
      <c r="K58" s="483">
        <f t="shared" si="21"/>
        <v>0</v>
      </c>
      <c r="L58" s="483">
        <f t="shared" si="21"/>
        <v>0</v>
      </c>
      <c r="M58" s="483">
        <f t="shared" si="21"/>
        <v>0</v>
      </c>
      <c r="N58" s="483">
        <f t="shared" si="21"/>
        <v>0</v>
      </c>
      <c r="O58" s="488"/>
    </row>
    <row r="59" spans="1:15" s="70" customFormat="1" ht="14.25" hidden="1">
      <c r="A59" s="72"/>
      <c r="B59" s="490"/>
      <c r="C59" s="487"/>
      <c r="D59" s="71"/>
      <c r="E59" s="71"/>
      <c r="F59" s="71"/>
      <c r="G59" s="71"/>
      <c r="H59" s="71"/>
      <c r="I59" s="71"/>
      <c r="J59" s="71"/>
      <c r="K59" s="71"/>
      <c r="L59" s="492"/>
      <c r="M59" s="492"/>
      <c r="N59" s="492"/>
      <c r="O59" s="491"/>
    </row>
    <row r="60" spans="1:15" s="64" customFormat="1" hidden="1">
      <c r="A60" s="62"/>
      <c r="B60" s="602">
        <f>'1.  LRAMVA Summary'!B35</f>
        <v>0</v>
      </c>
      <c r="C60" s="841">
        <f>'2. LRAMVA Threshold'!J43</f>
        <v>0</v>
      </c>
      <c r="D60" s="46"/>
      <c r="E60" s="46"/>
      <c r="F60" s="46"/>
      <c r="G60" s="46"/>
      <c r="H60" s="46"/>
      <c r="I60" s="46"/>
      <c r="J60" s="46"/>
      <c r="K60" s="46"/>
      <c r="L60" s="46"/>
      <c r="M60" s="46"/>
      <c r="N60" s="46"/>
      <c r="O60" s="69"/>
    </row>
    <row r="61" spans="1:15" s="18" customFormat="1" hidden="1" outlineLevel="1">
      <c r="A61" s="4"/>
      <c r="B61" s="534" t="s">
        <v>511</v>
      </c>
      <c r="C61" s="842"/>
      <c r="D61" s="46"/>
      <c r="E61" s="46"/>
      <c r="F61" s="46"/>
      <c r="G61" s="46"/>
      <c r="H61" s="46"/>
      <c r="I61" s="46"/>
      <c r="J61" s="46"/>
      <c r="K61" s="46"/>
      <c r="L61" s="46"/>
      <c r="M61" s="46"/>
      <c r="N61" s="46"/>
      <c r="O61" s="69"/>
    </row>
    <row r="62" spans="1:15" s="18" customFormat="1" hidden="1" outlineLevel="1">
      <c r="A62" s="4"/>
      <c r="B62" s="534" t="s">
        <v>512</v>
      </c>
      <c r="C62" s="842"/>
      <c r="D62" s="46"/>
      <c r="E62" s="46"/>
      <c r="F62" s="46"/>
      <c r="G62" s="46"/>
      <c r="H62" s="46"/>
      <c r="I62" s="46"/>
      <c r="J62" s="46"/>
      <c r="K62" s="46"/>
      <c r="L62" s="46"/>
      <c r="M62" s="46"/>
      <c r="N62" s="46"/>
      <c r="O62" s="69"/>
    </row>
    <row r="63" spans="1:15" s="18" customFormat="1" hidden="1" outlineLevel="1">
      <c r="A63" s="4"/>
      <c r="B63" s="534" t="s">
        <v>490</v>
      </c>
      <c r="C63" s="842"/>
      <c r="D63" s="46"/>
      <c r="E63" s="46"/>
      <c r="F63" s="46"/>
      <c r="G63" s="46"/>
      <c r="H63" s="46"/>
      <c r="I63" s="46"/>
      <c r="J63" s="46"/>
      <c r="K63" s="46"/>
      <c r="L63" s="46"/>
      <c r="M63" s="46"/>
      <c r="N63" s="46"/>
      <c r="O63" s="69"/>
    </row>
    <row r="64" spans="1:15" s="18" customFormat="1" hidden="1">
      <c r="A64" s="4"/>
      <c r="B64" s="534" t="s">
        <v>513</v>
      </c>
      <c r="C64" s="843"/>
      <c r="D64" s="65">
        <f>SUM(D60:D63)</f>
        <v>0</v>
      </c>
      <c r="E64" s="65">
        <f t="shared" ref="E64:N64" si="22">SUM(E60:E63)</f>
        <v>0</v>
      </c>
      <c r="F64" s="65">
        <f t="shared" si="22"/>
        <v>0</v>
      </c>
      <c r="G64" s="65">
        <f t="shared" si="22"/>
        <v>0</v>
      </c>
      <c r="H64" s="65">
        <f t="shared" si="22"/>
        <v>0</v>
      </c>
      <c r="I64" s="65">
        <f t="shared" si="22"/>
        <v>0</v>
      </c>
      <c r="J64" s="65">
        <f t="shared" si="22"/>
        <v>0</v>
      </c>
      <c r="K64" s="65">
        <f t="shared" si="22"/>
        <v>0</v>
      </c>
      <c r="L64" s="65">
        <f t="shared" si="22"/>
        <v>0</v>
      </c>
      <c r="M64" s="65">
        <f t="shared" si="22"/>
        <v>0</v>
      </c>
      <c r="N64" s="65">
        <f t="shared" si="22"/>
        <v>0</v>
      </c>
      <c r="O64" s="77"/>
    </row>
    <row r="65" spans="1:15" s="14" customFormat="1" hidden="1">
      <c r="A65" s="72"/>
      <c r="B65" s="490" t="s">
        <v>514</v>
      </c>
      <c r="C65" s="487"/>
      <c r="D65" s="71"/>
      <c r="E65" s="483">
        <f t="shared" ref="E65:N65" si="23">ROUND(SUM(D64*E16+E64*E17)/12,4)</f>
        <v>0</v>
      </c>
      <c r="F65" s="483">
        <f t="shared" si="23"/>
        <v>0</v>
      </c>
      <c r="G65" s="483">
        <f t="shared" si="23"/>
        <v>0</v>
      </c>
      <c r="H65" s="483">
        <f t="shared" si="23"/>
        <v>0</v>
      </c>
      <c r="I65" s="483">
        <f>ROUND(SUM(H64*I16+I64*I17)/12,4)</f>
        <v>0</v>
      </c>
      <c r="J65" s="483">
        <f t="shared" si="23"/>
        <v>0</v>
      </c>
      <c r="K65" s="483">
        <f t="shared" si="23"/>
        <v>0</v>
      </c>
      <c r="L65" s="483">
        <f t="shared" si="23"/>
        <v>0</v>
      </c>
      <c r="M65" s="483">
        <f t="shared" si="23"/>
        <v>0</v>
      </c>
      <c r="N65" s="483">
        <f t="shared" si="23"/>
        <v>0</v>
      </c>
      <c r="O65" s="488"/>
    </row>
    <row r="66" spans="1:15" s="14" customFormat="1" hidden="1">
      <c r="A66" s="72"/>
      <c r="B66" s="73"/>
      <c r="C66" s="80"/>
      <c r="D66" s="71"/>
      <c r="E66" s="71"/>
      <c r="F66" s="71"/>
      <c r="G66" s="71"/>
      <c r="H66" s="71"/>
      <c r="I66" s="71"/>
      <c r="J66" s="71"/>
      <c r="K66" s="71"/>
      <c r="L66" s="486"/>
      <c r="M66" s="486"/>
      <c r="N66" s="486"/>
      <c r="O66" s="488"/>
    </row>
    <row r="67" spans="1:15" s="64" customFormat="1" hidden="1">
      <c r="A67" s="62"/>
      <c r="B67" s="602">
        <f>'1.  LRAMVA Summary'!B36</f>
        <v>0</v>
      </c>
      <c r="C67" s="841">
        <f>'2. LRAMVA Threshold'!K43</f>
        <v>0</v>
      </c>
      <c r="D67" s="46"/>
      <c r="E67" s="46"/>
      <c r="F67" s="46"/>
      <c r="G67" s="46"/>
      <c r="H67" s="46"/>
      <c r="I67" s="46"/>
      <c r="J67" s="46"/>
      <c r="K67" s="46"/>
      <c r="L67" s="46"/>
      <c r="M67" s="46"/>
      <c r="N67" s="46"/>
      <c r="O67" s="69"/>
    </row>
    <row r="68" spans="1:15" s="18" customFormat="1" hidden="1" outlineLevel="1">
      <c r="A68" s="4"/>
      <c r="B68" s="534" t="s">
        <v>511</v>
      </c>
      <c r="C68" s="842"/>
      <c r="D68" s="46"/>
      <c r="E68" s="46"/>
      <c r="F68" s="46"/>
      <c r="G68" s="46"/>
      <c r="H68" s="46"/>
      <c r="I68" s="46"/>
      <c r="J68" s="46"/>
      <c r="K68" s="46"/>
      <c r="L68" s="46"/>
      <c r="M68" s="46"/>
      <c r="N68" s="46"/>
      <c r="O68" s="69"/>
    </row>
    <row r="69" spans="1:15" s="18" customFormat="1" hidden="1" outlineLevel="1">
      <c r="A69" s="4"/>
      <c r="B69" s="534" t="s">
        <v>512</v>
      </c>
      <c r="C69" s="842"/>
      <c r="D69" s="46"/>
      <c r="E69" s="46"/>
      <c r="F69" s="46"/>
      <c r="G69" s="46"/>
      <c r="H69" s="46"/>
      <c r="I69" s="46"/>
      <c r="J69" s="46"/>
      <c r="K69" s="46"/>
      <c r="L69" s="46"/>
      <c r="M69" s="46"/>
      <c r="N69" s="46"/>
      <c r="O69" s="69"/>
    </row>
    <row r="70" spans="1:15" s="18" customFormat="1" hidden="1" outlineLevel="1">
      <c r="A70" s="4"/>
      <c r="B70" s="534" t="s">
        <v>490</v>
      </c>
      <c r="C70" s="842"/>
      <c r="D70" s="46"/>
      <c r="E70" s="46"/>
      <c r="F70" s="46"/>
      <c r="G70" s="46"/>
      <c r="H70" s="46"/>
      <c r="I70" s="46"/>
      <c r="J70" s="46"/>
      <c r="K70" s="46"/>
      <c r="L70" s="46"/>
      <c r="M70" s="46"/>
      <c r="N70" s="46"/>
      <c r="O70" s="69"/>
    </row>
    <row r="71" spans="1:15" s="18" customFormat="1" hidden="1">
      <c r="A71" s="4"/>
      <c r="B71" s="534" t="s">
        <v>513</v>
      </c>
      <c r="C71" s="843"/>
      <c r="D71" s="65">
        <f>SUM(D67:D70)</f>
        <v>0</v>
      </c>
      <c r="E71" s="65">
        <f t="shared" ref="E71:N71" si="24">SUM(E67:E70)</f>
        <v>0</v>
      </c>
      <c r="F71" s="65">
        <f>SUM(F67:F70)</f>
        <v>0</v>
      </c>
      <c r="G71" s="65">
        <f t="shared" si="24"/>
        <v>0</v>
      </c>
      <c r="H71" s="65">
        <f t="shared" si="24"/>
        <v>0</v>
      </c>
      <c r="I71" s="65">
        <f t="shared" si="24"/>
        <v>0</v>
      </c>
      <c r="J71" s="65">
        <f t="shared" si="24"/>
        <v>0</v>
      </c>
      <c r="K71" s="65">
        <f t="shared" si="24"/>
        <v>0</v>
      </c>
      <c r="L71" s="65">
        <f t="shared" si="24"/>
        <v>0</v>
      </c>
      <c r="M71" s="65">
        <f t="shared" si="24"/>
        <v>0</v>
      </c>
      <c r="N71" s="65">
        <f t="shared" si="24"/>
        <v>0</v>
      </c>
      <c r="O71" s="77"/>
    </row>
    <row r="72" spans="1:15" s="14" customFormat="1" hidden="1">
      <c r="A72" s="72"/>
      <c r="B72" s="490" t="s">
        <v>514</v>
      </c>
      <c r="C72" s="487"/>
      <c r="D72" s="71"/>
      <c r="E72" s="483">
        <f t="shared" ref="E72:N72" si="25">ROUND(SUM(D71*E16+E71*E17)/12,4)</f>
        <v>0</v>
      </c>
      <c r="F72" s="483">
        <f t="shared" si="25"/>
        <v>0</v>
      </c>
      <c r="G72" s="483">
        <f t="shared" si="25"/>
        <v>0</v>
      </c>
      <c r="H72" s="483">
        <f t="shared" si="25"/>
        <v>0</v>
      </c>
      <c r="I72" s="483">
        <f t="shared" si="25"/>
        <v>0</v>
      </c>
      <c r="J72" s="483">
        <f t="shared" si="25"/>
        <v>0</v>
      </c>
      <c r="K72" s="483">
        <f t="shared" si="25"/>
        <v>0</v>
      </c>
      <c r="L72" s="483">
        <f t="shared" si="25"/>
        <v>0</v>
      </c>
      <c r="M72" s="483">
        <f t="shared" si="25"/>
        <v>0</v>
      </c>
      <c r="N72" s="483">
        <f t="shared" si="25"/>
        <v>0</v>
      </c>
      <c r="O72" s="488"/>
    </row>
    <row r="73" spans="1:15" s="14" customFormat="1" hidden="1">
      <c r="A73" s="72"/>
      <c r="B73" s="481"/>
      <c r="C73" s="487"/>
      <c r="D73" s="71"/>
      <c r="E73" s="483"/>
      <c r="F73" s="483"/>
      <c r="G73" s="483"/>
      <c r="H73" s="483"/>
      <c r="I73" s="483"/>
      <c r="J73" s="483"/>
      <c r="K73" s="483"/>
      <c r="L73" s="483"/>
      <c r="M73" s="483"/>
      <c r="N73" s="483"/>
      <c r="O73" s="488"/>
    </row>
    <row r="74" spans="1:15" s="64" customFormat="1" hidden="1">
      <c r="A74" s="62"/>
      <c r="B74" s="602">
        <f>'1.  LRAMVA Summary'!B37</f>
        <v>0</v>
      </c>
      <c r="C74" s="841">
        <f>'2. LRAMVA Threshold'!L43</f>
        <v>0</v>
      </c>
      <c r="D74" s="46"/>
      <c r="E74" s="46"/>
      <c r="F74" s="46"/>
      <c r="G74" s="46"/>
      <c r="H74" s="46"/>
      <c r="I74" s="46"/>
      <c r="J74" s="46"/>
      <c r="K74" s="46"/>
      <c r="L74" s="46"/>
      <c r="M74" s="46"/>
      <c r="N74" s="46"/>
      <c r="O74" s="69"/>
    </row>
    <row r="75" spans="1:15" s="18" customFormat="1" hidden="1" outlineLevel="1">
      <c r="A75" s="4"/>
      <c r="B75" s="534" t="s">
        <v>511</v>
      </c>
      <c r="C75" s="842"/>
      <c r="D75" s="46"/>
      <c r="E75" s="46"/>
      <c r="F75" s="46"/>
      <c r="G75" s="46"/>
      <c r="H75" s="46"/>
      <c r="I75" s="46"/>
      <c r="J75" s="46"/>
      <c r="K75" s="46"/>
      <c r="L75" s="46"/>
      <c r="M75" s="46"/>
      <c r="N75" s="46"/>
      <c r="O75" s="69"/>
    </row>
    <row r="76" spans="1:15" s="18" customFormat="1" hidden="1" outlineLevel="1">
      <c r="A76" s="4"/>
      <c r="B76" s="534" t="s">
        <v>512</v>
      </c>
      <c r="C76" s="842"/>
      <c r="D76" s="46"/>
      <c r="E76" s="46"/>
      <c r="F76" s="46"/>
      <c r="G76" s="46"/>
      <c r="H76" s="46"/>
      <c r="I76" s="46"/>
      <c r="J76" s="46"/>
      <c r="K76" s="46"/>
      <c r="L76" s="46"/>
      <c r="M76" s="46"/>
      <c r="N76" s="46"/>
      <c r="O76" s="69"/>
    </row>
    <row r="77" spans="1:15" s="18" customFormat="1" hidden="1" outlineLevel="1">
      <c r="A77" s="4"/>
      <c r="B77" s="534" t="s">
        <v>490</v>
      </c>
      <c r="C77" s="842"/>
      <c r="D77" s="46"/>
      <c r="E77" s="46"/>
      <c r="F77" s="46"/>
      <c r="G77" s="46"/>
      <c r="H77" s="46"/>
      <c r="I77" s="46"/>
      <c r="J77" s="46"/>
      <c r="K77" s="46"/>
      <c r="L77" s="46"/>
      <c r="M77" s="46"/>
      <c r="N77" s="46"/>
      <c r="O77" s="69"/>
    </row>
    <row r="78" spans="1:15" s="18" customFormat="1" hidden="1">
      <c r="A78" s="4"/>
      <c r="B78" s="534" t="s">
        <v>513</v>
      </c>
      <c r="C78" s="843"/>
      <c r="D78" s="65">
        <f>SUM(D74:D77)</f>
        <v>0</v>
      </c>
      <c r="E78" s="65">
        <f>SUM(E74:E77)</f>
        <v>0</v>
      </c>
      <c r="F78" s="65">
        <f t="shared" ref="F78:N78" si="26">SUM(F74:F77)</f>
        <v>0</v>
      </c>
      <c r="G78" s="65">
        <f t="shared" si="26"/>
        <v>0</v>
      </c>
      <c r="H78" s="65">
        <f t="shared" si="26"/>
        <v>0</v>
      </c>
      <c r="I78" s="65">
        <f t="shared" si="26"/>
        <v>0</v>
      </c>
      <c r="J78" s="65">
        <f t="shared" si="26"/>
        <v>0</v>
      </c>
      <c r="K78" s="65">
        <f t="shared" si="26"/>
        <v>0</v>
      </c>
      <c r="L78" s="65">
        <f t="shared" si="26"/>
        <v>0</v>
      </c>
      <c r="M78" s="65">
        <f t="shared" si="26"/>
        <v>0</v>
      </c>
      <c r="N78" s="65">
        <f t="shared" si="26"/>
        <v>0</v>
      </c>
      <c r="O78" s="77"/>
    </row>
    <row r="79" spans="1:15" s="14" customFormat="1" hidden="1">
      <c r="A79" s="72"/>
      <c r="B79" s="490" t="s">
        <v>514</v>
      </c>
      <c r="C79" s="487"/>
      <c r="D79" s="71"/>
      <c r="E79" s="483">
        <f t="shared" ref="E79:N79" si="27">ROUND(SUM(D78*E16+E78*E17)/12,4)</f>
        <v>0</v>
      </c>
      <c r="F79" s="483">
        <f t="shared" si="27"/>
        <v>0</v>
      </c>
      <c r="G79" s="483">
        <f t="shared" si="27"/>
        <v>0</v>
      </c>
      <c r="H79" s="483">
        <f t="shared" si="27"/>
        <v>0</v>
      </c>
      <c r="I79" s="483">
        <f t="shared" si="27"/>
        <v>0</v>
      </c>
      <c r="J79" s="483">
        <f t="shared" si="27"/>
        <v>0</v>
      </c>
      <c r="K79" s="483">
        <f t="shared" si="27"/>
        <v>0</v>
      </c>
      <c r="L79" s="483">
        <f t="shared" si="27"/>
        <v>0</v>
      </c>
      <c r="M79" s="483">
        <f t="shared" si="27"/>
        <v>0</v>
      </c>
      <c r="N79" s="483">
        <f t="shared" si="27"/>
        <v>0</v>
      </c>
      <c r="O79" s="488"/>
    </row>
    <row r="80" spans="1:15" s="14" customFormat="1" hidden="1">
      <c r="A80" s="72"/>
      <c r="B80" s="481"/>
      <c r="C80" s="487"/>
      <c r="D80" s="71"/>
      <c r="E80" s="483"/>
      <c r="F80" s="483"/>
      <c r="G80" s="483"/>
      <c r="H80" s="483"/>
      <c r="I80" s="483"/>
      <c r="J80" s="483"/>
      <c r="K80" s="483"/>
      <c r="L80" s="483"/>
      <c r="M80" s="483"/>
      <c r="N80" s="483"/>
      <c r="O80" s="488"/>
    </row>
    <row r="81" spans="1:15" s="64" customFormat="1" hidden="1">
      <c r="A81" s="62"/>
      <c r="B81" s="602">
        <f>'1.  LRAMVA Summary'!B38</f>
        <v>0</v>
      </c>
      <c r="C81" s="841">
        <f>'2. LRAMVA Threshold'!M43</f>
        <v>0</v>
      </c>
      <c r="D81" s="46"/>
      <c r="E81" s="46"/>
      <c r="F81" s="46"/>
      <c r="G81" s="46"/>
      <c r="H81" s="46"/>
      <c r="I81" s="46"/>
      <c r="J81" s="46"/>
      <c r="K81" s="46"/>
      <c r="L81" s="46"/>
      <c r="M81" s="46"/>
      <c r="N81" s="46"/>
      <c r="O81" s="69"/>
    </row>
    <row r="82" spans="1:15" s="18" customFormat="1" hidden="1" outlineLevel="1">
      <c r="A82" s="4"/>
      <c r="B82" s="534" t="s">
        <v>511</v>
      </c>
      <c r="C82" s="842"/>
      <c r="D82" s="46"/>
      <c r="E82" s="46"/>
      <c r="F82" s="46"/>
      <c r="G82" s="46"/>
      <c r="H82" s="46"/>
      <c r="I82" s="46"/>
      <c r="J82" s="46"/>
      <c r="K82" s="46"/>
      <c r="L82" s="46"/>
      <c r="M82" s="46"/>
      <c r="N82" s="46"/>
      <c r="O82" s="69"/>
    </row>
    <row r="83" spans="1:15" s="18" customFormat="1" hidden="1" outlineLevel="1">
      <c r="A83" s="4"/>
      <c r="B83" s="534" t="s">
        <v>512</v>
      </c>
      <c r="C83" s="842"/>
      <c r="D83" s="46"/>
      <c r="E83" s="46"/>
      <c r="F83" s="46"/>
      <c r="G83" s="46"/>
      <c r="H83" s="46"/>
      <c r="I83" s="46"/>
      <c r="J83" s="46"/>
      <c r="K83" s="46"/>
      <c r="L83" s="46"/>
      <c r="M83" s="46"/>
      <c r="N83" s="46"/>
      <c r="O83" s="69"/>
    </row>
    <row r="84" spans="1:15" s="18" customFormat="1" hidden="1" outlineLevel="1">
      <c r="A84" s="4"/>
      <c r="B84" s="534" t="s">
        <v>490</v>
      </c>
      <c r="C84" s="842"/>
      <c r="D84" s="46"/>
      <c r="E84" s="46"/>
      <c r="F84" s="46"/>
      <c r="G84" s="46"/>
      <c r="H84" s="46"/>
      <c r="I84" s="46"/>
      <c r="J84" s="46"/>
      <c r="K84" s="46"/>
      <c r="L84" s="46"/>
      <c r="M84" s="46"/>
      <c r="N84" s="46"/>
      <c r="O84" s="69"/>
    </row>
    <row r="85" spans="1:15" s="18" customFormat="1" hidden="1">
      <c r="A85" s="4"/>
      <c r="B85" s="534" t="s">
        <v>513</v>
      </c>
      <c r="C85" s="843"/>
      <c r="D85" s="65">
        <f>SUM(D81:D84)</f>
        <v>0</v>
      </c>
      <c r="E85" s="65">
        <f>SUM(E81:E84)</f>
        <v>0</v>
      </c>
      <c r="F85" s="65">
        <f t="shared" ref="F85:N85" si="28">SUM(F81:F84)</f>
        <v>0</v>
      </c>
      <c r="G85" s="65">
        <f t="shared" si="28"/>
        <v>0</v>
      </c>
      <c r="H85" s="65">
        <f t="shared" si="28"/>
        <v>0</v>
      </c>
      <c r="I85" s="65">
        <f t="shared" si="28"/>
        <v>0</v>
      </c>
      <c r="J85" s="65">
        <f t="shared" si="28"/>
        <v>0</v>
      </c>
      <c r="K85" s="65">
        <f t="shared" si="28"/>
        <v>0</v>
      </c>
      <c r="L85" s="65">
        <f t="shared" si="28"/>
        <v>0</v>
      </c>
      <c r="M85" s="65">
        <f t="shared" si="28"/>
        <v>0</v>
      </c>
      <c r="N85" s="65">
        <f t="shared" si="28"/>
        <v>0</v>
      </c>
      <c r="O85" s="77"/>
    </row>
    <row r="86" spans="1:15" s="14" customFormat="1" hidden="1">
      <c r="A86" s="72"/>
      <c r="B86" s="490" t="s">
        <v>514</v>
      </c>
      <c r="C86" s="487"/>
      <c r="D86" s="71"/>
      <c r="E86" s="483">
        <f t="shared" ref="E86:N86" si="29">ROUND(SUM(D85*E16+E85*E17)/12,4)</f>
        <v>0</v>
      </c>
      <c r="F86" s="483">
        <f t="shared" si="29"/>
        <v>0</v>
      </c>
      <c r="G86" s="483">
        <f t="shared" si="29"/>
        <v>0</v>
      </c>
      <c r="H86" s="483">
        <f t="shared" si="29"/>
        <v>0</v>
      </c>
      <c r="I86" s="483">
        <f t="shared" si="29"/>
        <v>0</v>
      </c>
      <c r="J86" s="483">
        <f t="shared" si="29"/>
        <v>0</v>
      </c>
      <c r="K86" s="483">
        <f t="shared" si="29"/>
        <v>0</v>
      </c>
      <c r="L86" s="483">
        <f t="shared" si="29"/>
        <v>0</v>
      </c>
      <c r="M86" s="483">
        <f t="shared" si="29"/>
        <v>0</v>
      </c>
      <c r="N86" s="483">
        <f t="shared" si="29"/>
        <v>0</v>
      </c>
      <c r="O86" s="488"/>
    </row>
    <row r="87" spans="1:15" s="14" customFormat="1" hidden="1">
      <c r="A87" s="72"/>
      <c r="B87" s="481"/>
      <c r="C87" s="487"/>
      <c r="D87" s="71"/>
      <c r="E87" s="483"/>
      <c r="F87" s="483"/>
      <c r="G87" s="483"/>
      <c r="H87" s="483"/>
      <c r="I87" s="483"/>
      <c r="J87" s="483"/>
      <c r="K87" s="483"/>
      <c r="L87" s="483"/>
      <c r="M87" s="483"/>
      <c r="N87" s="483"/>
      <c r="O87" s="488"/>
    </row>
    <row r="88" spans="1:15" s="64" customFormat="1" hidden="1">
      <c r="A88" s="62"/>
      <c r="B88" s="602">
        <f>'1.  LRAMVA Summary'!B39</f>
        <v>0</v>
      </c>
      <c r="C88" s="841">
        <f>'2. LRAMVA Threshold'!N43</f>
        <v>0</v>
      </c>
      <c r="D88" s="46"/>
      <c r="E88" s="46"/>
      <c r="F88" s="46"/>
      <c r="G88" s="46"/>
      <c r="H88" s="46"/>
      <c r="I88" s="46"/>
      <c r="J88" s="46"/>
      <c r="K88" s="46"/>
      <c r="L88" s="46"/>
      <c r="M88" s="46"/>
      <c r="N88" s="46"/>
      <c r="O88" s="69"/>
    </row>
    <row r="89" spans="1:15" s="18" customFormat="1" hidden="1" outlineLevel="1">
      <c r="A89" s="4"/>
      <c r="B89" s="534" t="s">
        <v>511</v>
      </c>
      <c r="C89" s="842"/>
      <c r="D89" s="46"/>
      <c r="E89" s="46"/>
      <c r="F89" s="46"/>
      <c r="G89" s="46"/>
      <c r="H89" s="46"/>
      <c r="I89" s="46"/>
      <c r="J89" s="46"/>
      <c r="K89" s="46"/>
      <c r="L89" s="46"/>
      <c r="M89" s="46"/>
      <c r="N89" s="46"/>
      <c r="O89" s="69"/>
    </row>
    <row r="90" spans="1:15" s="18" customFormat="1" hidden="1" outlineLevel="1">
      <c r="A90" s="4"/>
      <c r="B90" s="534" t="s">
        <v>512</v>
      </c>
      <c r="C90" s="842"/>
      <c r="D90" s="46"/>
      <c r="E90" s="46"/>
      <c r="F90" s="46"/>
      <c r="G90" s="46"/>
      <c r="H90" s="46"/>
      <c r="I90" s="46"/>
      <c r="J90" s="46"/>
      <c r="K90" s="46"/>
      <c r="L90" s="46"/>
      <c r="M90" s="46"/>
      <c r="N90" s="46"/>
      <c r="O90" s="69"/>
    </row>
    <row r="91" spans="1:15" s="18" customFormat="1" hidden="1" outlineLevel="1">
      <c r="A91" s="4"/>
      <c r="B91" s="534" t="s">
        <v>490</v>
      </c>
      <c r="C91" s="842"/>
      <c r="D91" s="46"/>
      <c r="E91" s="46"/>
      <c r="F91" s="46"/>
      <c r="G91" s="46"/>
      <c r="H91" s="46"/>
      <c r="I91" s="46"/>
      <c r="J91" s="46"/>
      <c r="K91" s="46"/>
      <c r="L91" s="46"/>
      <c r="M91" s="46"/>
      <c r="N91" s="46"/>
      <c r="O91" s="69"/>
    </row>
    <row r="92" spans="1:15" s="18" customFormat="1" hidden="1">
      <c r="A92" s="4"/>
      <c r="B92" s="534" t="s">
        <v>513</v>
      </c>
      <c r="C92" s="843"/>
      <c r="D92" s="65">
        <f>SUM(D88:D91)</f>
        <v>0</v>
      </c>
      <c r="E92" s="65">
        <f>SUM(E88:E91)</f>
        <v>0</v>
      </c>
      <c r="F92" s="65">
        <f t="shared" ref="F92:N92" si="30">SUM(F88:F91)</f>
        <v>0</v>
      </c>
      <c r="G92" s="65">
        <f t="shared" si="30"/>
        <v>0</v>
      </c>
      <c r="H92" s="65">
        <f t="shared" si="30"/>
        <v>0</v>
      </c>
      <c r="I92" s="65">
        <f t="shared" si="30"/>
        <v>0</v>
      </c>
      <c r="J92" s="65">
        <f t="shared" si="30"/>
        <v>0</v>
      </c>
      <c r="K92" s="65">
        <f t="shared" si="30"/>
        <v>0</v>
      </c>
      <c r="L92" s="65">
        <f t="shared" si="30"/>
        <v>0</v>
      </c>
      <c r="M92" s="65">
        <f t="shared" si="30"/>
        <v>0</v>
      </c>
      <c r="N92" s="65">
        <f t="shared" si="30"/>
        <v>0</v>
      </c>
      <c r="O92" s="77"/>
    </row>
    <row r="93" spans="1:15" s="14" customFormat="1" hidden="1">
      <c r="A93" s="72"/>
      <c r="B93" s="490" t="s">
        <v>514</v>
      </c>
      <c r="C93" s="487"/>
      <c r="D93" s="71"/>
      <c r="E93" s="483">
        <f t="shared" ref="E93:N93" si="31">ROUND(SUM(D92*E16+E92*E17)/12,4)</f>
        <v>0</v>
      </c>
      <c r="F93" s="483">
        <f t="shared" si="31"/>
        <v>0</v>
      </c>
      <c r="G93" s="483">
        <f t="shared" si="31"/>
        <v>0</v>
      </c>
      <c r="H93" s="483">
        <f t="shared" si="31"/>
        <v>0</v>
      </c>
      <c r="I93" s="483">
        <f t="shared" si="31"/>
        <v>0</v>
      </c>
      <c r="J93" s="483">
        <f t="shared" si="31"/>
        <v>0</v>
      </c>
      <c r="K93" s="483">
        <f t="shared" si="31"/>
        <v>0</v>
      </c>
      <c r="L93" s="483">
        <f t="shared" si="31"/>
        <v>0</v>
      </c>
      <c r="M93" s="483">
        <f t="shared" si="31"/>
        <v>0</v>
      </c>
      <c r="N93" s="483">
        <f t="shared" si="31"/>
        <v>0</v>
      </c>
      <c r="O93" s="488"/>
    </row>
    <row r="94" spans="1:15" s="14" customFormat="1" hidden="1">
      <c r="A94" s="72"/>
      <c r="B94" s="481"/>
      <c r="C94" s="487"/>
      <c r="D94" s="71"/>
      <c r="E94" s="483"/>
      <c r="F94" s="483"/>
      <c r="G94" s="483"/>
      <c r="H94" s="483"/>
      <c r="I94" s="483"/>
      <c r="J94" s="483"/>
      <c r="K94" s="483"/>
      <c r="L94" s="483"/>
      <c r="M94" s="483"/>
      <c r="N94" s="483"/>
      <c r="O94" s="488"/>
    </row>
    <row r="95" spans="1:15" s="64" customFormat="1" hidden="1">
      <c r="A95" s="62"/>
      <c r="B95" s="602">
        <f>'1.  LRAMVA Summary'!B40</f>
        <v>0</v>
      </c>
      <c r="C95" s="841">
        <f>'2. LRAMVA Threshold'!O43</f>
        <v>0</v>
      </c>
      <c r="D95" s="46"/>
      <c r="E95" s="46"/>
      <c r="F95" s="46"/>
      <c r="G95" s="46"/>
      <c r="H95" s="46"/>
      <c r="I95" s="46"/>
      <c r="J95" s="46"/>
      <c r="K95" s="46"/>
      <c r="L95" s="46"/>
      <c r="M95" s="46"/>
      <c r="N95" s="46"/>
      <c r="O95" s="69"/>
    </row>
    <row r="96" spans="1:15" s="18" customFormat="1" hidden="1" outlineLevel="1">
      <c r="A96" s="4"/>
      <c r="B96" s="534" t="s">
        <v>511</v>
      </c>
      <c r="C96" s="842"/>
      <c r="D96" s="46"/>
      <c r="E96" s="46"/>
      <c r="F96" s="46"/>
      <c r="G96" s="46"/>
      <c r="H96" s="46"/>
      <c r="I96" s="46"/>
      <c r="J96" s="46"/>
      <c r="K96" s="46"/>
      <c r="L96" s="46"/>
      <c r="M96" s="46"/>
      <c r="N96" s="46"/>
      <c r="O96" s="69"/>
    </row>
    <row r="97" spans="1:15" s="18" customFormat="1" hidden="1" outlineLevel="1">
      <c r="A97" s="4"/>
      <c r="B97" s="534" t="s">
        <v>512</v>
      </c>
      <c r="C97" s="842"/>
      <c r="D97" s="46"/>
      <c r="E97" s="46"/>
      <c r="F97" s="46"/>
      <c r="G97" s="46"/>
      <c r="H97" s="46"/>
      <c r="I97" s="46"/>
      <c r="J97" s="46"/>
      <c r="K97" s="46"/>
      <c r="L97" s="46"/>
      <c r="M97" s="46"/>
      <c r="N97" s="46"/>
      <c r="O97" s="69"/>
    </row>
    <row r="98" spans="1:15" s="18" customFormat="1" hidden="1" outlineLevel="1">
      <c r="A98" s="4"/>
      <c r="B98" s="534" t="s">
        <v>490</v>
      </c>
      <c r="C98" s="842"/>
      <c r="D98" s="46"/>
      <c r="E98" s="46"/>
      <c r="F98" s="46"/>
      <c r="G98" s="46"/>
      <c r="H98" s="46"/>
      <c r="I98" s="46"/>
      <c r="J98" s="46"/>
      <c r="K98" s="46"/>
      <c r="L98" s="46"/>
      <c r="M98" s="46"/>
      <c r="N98" s="46"/>
      <c r="O98" s="69"/>
    </row>
    <row r="99" spans="1:15" s="18" customFormat="1" hidden="1">
      <c r="A99" s="4"/>
      <c r="B99" s="534" t="s">
        <v>513</v>
      </c>
      <c r="C99" s="843"/>
      <c r="D99" s="65">
        <f>SUM(D95:D98)</f>
        <v>0</v>
      </c>
      <c r="E99" s="65">
        <f>SUM(E95:E98)</f>
        <v>0</v>
      </c>
      <c r="F99" s="65">
        <f t="shared" ref="F99:N99" si="32">SUM(F95:F98)</f>
        <v>0</v>
      </c>
      <c r="G99" s="65">
        <f t="shared" si="32"/>
        <v>0</v>
      </c>
      <c r="H99" s="65">
        <f t="shared" si="32"/>
        <v>0</v>
      </c>
      <c r="I99" s="65">
        <f t="shared" si="32"/>
        <v>0</v>
      </c>
      <c r="J99" s="65">
        <f t="shared" si="32"/>
        <v>0</v>
      </c>
      <c r="K99" s="65">
        <f t="shared" si="32"/>
        <v>0</v>
      </c>
      <c r="L99" s="65">
        <f t="shared" si="32"/>
        <v>0</v>
      </c>
      <c r="M99" s="65">
        <f t="shared" si="32"/>
        <v>0</v>
      </c>
      <c r="N99" s="65">
        <f t="shared" si="32"/>
        <v>0</v>
      </c>
      <c r="O99" s="77"/>
    </row>
    <row r="100" spans="1:15" s="14" customFormat="1" hidden="1">
      <c r="A100" s="72"/>
      <c r="B100" s="490" t="s">
        <v>514</v>
      </c>
      <c r="C100" s="487"/>
      <c r="D100" s="71"/>
      <c r="E100" s="483">
        <f t="shared" ref="E100:N100" si="33">ROUND(SUM(D99*E16+E99*E17)/12,4)</f>
        <v>0</v>
      </c>
      <c r="F100" s="483">
        <f t="shared" si="33"/>
        <v>0</v>
      </c>
      <c r="G100" s="483">
        <f t="shared" si="33"/>
        <v>0</v>
      </c>
      <c r="H100" s="483">
        <f t="shared" si="33"/>
        <v>0</v>
      </c>
      <c r="I100" s="483">
        <f t="shared" si="33"/>
        <v>0</v>
      </c>
      <c r="J100" s="483">
        <f t="shared" si="33"/>
        <v>0</v>
      </c>
      <c r="K100" s="483">
        <f t="shared" si="33"/>
        <v>0</v>
      </c>
      <c r="L100" s="483">
        <f t="shared" si="33"/>
        <v>0</v>
      </c>
      <c r="M100" s="483">
        <f t="shared" si="33"/>
        <v>0</v>
      </c>
      <c r="N100" s="483">
        <f t="shared" si="33"/>
        <v>0</v>
      </c>
      <c r="O100" s="488"/>
    </row>
    <row r="101" spans="1:15" s="14" customFormat="1" hidden="1">
      <c r="A101" s="72"/>
      <c r="B101" s="481"/>
      <c r="C101" s="487"/>
      <c r="D101" s="71"/>
      <c r="E101" s="483"/>
      <c r="F101" s="483"/>
      <c r="G101" s="483"/>
      <c r="H101" s="483"/>
      <c r="I101" s="483"/>
      <c r="J101" s="483"/>
      <c r="K101" s="483"/>
      <c r="L101" s="483"/>
      <c r="M101" s="483"/>
      <c r="N101" s="483"/>
      <c r="O101" s="488"/>
    </row>
    <row r="102" spans="1:15" s="64" customFormat="1" hidden="1">
      <c r="A102" s="62"/>
      <c r="B102" s="602">
        <f>'1.  LRAMVA Summary'!B41</f>
        <v>0</v>
      </c>
      <c r="C102" s="841">
        <f>'2. LRAMVA Threshold'!P43</f>
        <v>0</v>
      </c>
      <c r="D102" s="46"/>
      <c r="E102" s="46"/>
      <c r="F102" s="46"/>
      <c r="G102" s="46"/>
      <c r="H102" s="46"/>
      <c r="I102" s="46"/>
      <c r="J102" s="46"/>
      <c r="K102" s="46"/>
      <c r="L102" s="46"/>
      <c r="M102" s="46"/>
      <c r="N102" s="46"/>
      <c r="O102" s="69"/>
    </row>
    <row r="103" spans="1:15" s="18" customFormat="1" hidden="1" outlineLevel="1">
      <c r="A103" s="4"/>
      <c r="B103" s="534" t="s">
        <v>511</v>
      </c>
      <c r="C103" s="842"/>
      <c r="D103" s="46"/>
      <c r="E103" s="46"/>
      <c r="F103" s="46"/>
      <c r="G103" s="46"/>
      <c r="H103" s="46"/>
      <c r="I103" s="46"/>
      <c r="J103" s="46"/>
      <c r="K103" s="46"/>
      <c r="L103" s="46"/>
      <c r="M103" s="46"/>
      <c r="N103" s="46"/>
      <c r="O103" s="69"/>
    </row>
    <row r="104" spans="1:15" s="18" customFormat="1" hidden="1" outlineLevel="1">
      <c r="A104" s="4"/>
      <c r="B104" s="534" t="s">
        <v>512</v>
      </c>
      <c r="C104" s="842"/>
      <c r="D104" s="46"/>
      <c r="E104" s="46"/>
      <c r="F104" s="46"/>
      <c r="G104" s="46"/>
      <c r="H104" s="46"/>
      <c r="I104" s="46"/>
      <c r="J104" s="46"/>
      <c r="K104" s="46"/>
      <c r="L104" s="46"/>
      <c r="M104" s="46"/>
      <c r="N104" s="46"/>
      <c r="O104" s="69"/>
    </row>
    <row r="105" spans="1:15" s="18" customFormat="1" hidden="1" outlineLevel="1">
      <c r="A105" s="4"/>
      <c r="B105" s="534" t="s">
        <v>490</v>
      </c>
      <c r="C105" s="842"/>
      <c r="D105" s="46"/>
      <c r="E105" s="46"/>
      <c r="F105" s="46"/>
      <c r="G105" s="46"/>
      <c r="H105" s="46"/>
      <c r="I105" s="46"/>
      <c r="J105" s="46"/>
      <c r="K105" s="46"/>
      <c r="L105" s="46"/>
      <c r="M105" s="46"/>
      <c r="N105" s="46"/>
      <c r="O105" s="69"/>
    </row>
    <row r="106" spans="1:15" s="18" customFormat="1" hidden="1">
      <c r="A106" s="4"/>
      <c r="B106" s="534" t="s">
        <v>513</v>
      </c>
      <c r="C106" s="843"/>
      <c r="D106" s="65">
        <f>SUM(D102:D105)</f>
        <v>0</v>
      </c>
      <c r="E106" s="65">
        <f>SUM(E102:E105)</f>
        <v>0</v>
      </c>
      <c r="F106" s="65">
        <f>SUM(F102:F105)</f>
        <v>0</v>
      </c>
      <c r="G106" s="65">
        <f t="shared" ref="G106:N106" si="34">SUM(G102:G105)</f>
        <v>0</v>
      </c>
      <c r="H106" s="65">
        <f t="shared" si="34"/>
        <v>0</v>
      </c>
      <c r="I106" s="65">
        <f t="shared" si="34"/>
        <v>0</v>
      </c>
      <c r="J106" s="65">
        <f t="shared" si="34"/>
        <v>0</v>
      </c>
      <c r="K106" s="65">
        <f t="shared" si="34"/>
        <v>0</v>
      </c>
      <c r="L106" s="65">
        <f t="shared" si="34"/>
        <v>0</v>
      </c>
      <c r="M106" s="65">
        <f t="shared" si="34"/>
        <v>0</v>
      </c>
      <c r="N106" s="65">
        <f t="shared" si="34"/>
        <v>0</v>
      </c>
      <c r="O106" s="77"/>
    </row>
    <row r="107" spans="1:15" s="14" customFormat="1" hidden="1">
      <c r="A107" s="72"/>
      <c r="B107" s="490" t="s">
        <v>514</v>
      </c>
      <c r="C107" s="487"/>
      <c r="D107" s="71"/>
      <c r="E107" s="483">
        <f t="shared" ref="E107:N107" si="35">ROUND(SUM(D106*E16+E106*E17)/12,4)</f>
        <v>0</v>
      </c>
      <c r="F107" s="483">
        <f t="shared" si="35"/>
        <v>0</v>
      </c>
      <c r="G107" s="483">
        <f t="shared" si="35"/>
        <v>0</v>
      </c>
      <c r="H107" s="483">
        <f t="shared" si="35"/>
        <v>0</v>
      </c>
      <c r="I107" s="483">
        <f t="shared" si="35"/>
        <v>0</v>
      </c>
      <c r="J107" s="483">
        <f t="shared" si="35"/>
        <v>0</v>
      </c>
      <c r="K107" s="483">
        <f t="shared" si="35"/>
        <v>0</v>
      </c>
      <c r="L107" s="483">
        <f t="shared" si="35"/>
        <v>0</v>
      </c>
      <c r="M107" s="483">
        <f t="shared" si="35"/>
        <v>0</v>
      </c>
      <c r="N107" s="483">
        <f t="shared" si="35"/>
        <v>0</v>
      </c>
      <c r="O107" s="488"/>
    </row>
    <row r="108" spans="1:15" s="14" customFormat="1" hidden="1">
      <c r="A108" s="72"/>
      <c r="B108" s="481"/>
      <c r="C108" s="487"/>
      <c r="D108" s="71"/>
      <c r="E108" s="483"/>
      <c r="F108" s="483"/>
      <c r="G108" s="483"/>
      <c r="H108" s="483"/>
      <c r="I108" s="483"/>
      <c r="J108" s="483"/>
      <c r="K108" s="483"/>
      <c r="L108" s="483"/>
      <c r="M108" s="483"/>
      <c r="N108" s="483"/>
      <c r="O108" s="488"/>
    </row>
    <row r="109" spans="1:15" s="64" customFormat="1" hidden="1">
      <c r="A109" s="62"/>
      <c r="B109" s="602">
        <f>'1.  LRAMVA Summary'!B42</f>
        <v>0</v>
      </c>
      <c r="C109" s="841">
        <f>'2. LRAMVA Threshold'!Q43</f>
        <v>0</v>
      </c>
      <c r="D109" s="46"/>
      <c r="E109" s="46"/>
      <c r="F109" s="46"/>
      <c r="G109" s="46"/>
      <c r="H109" s="46"/>
      <c r="I109" s="46"/>
      <c r="J109" s="46"/>
      <c r="K109" s="46"/>
      <c r="L109" s="46"/>
      <c r="M109" s="46"/>
      <c r="N109" s="46"/>
      <c r="O109" s="69"/>
    </row>
    <row r="110" spans="1:15" s="18" customFormat="1" hidden="1" outlineLevel="1">
      <c r="A110" s="4"/>
      <c r="B110" s="534" t="s">
        <v>511</v>
      </c>
      <c r="C110" s="842"/>
      <c r="D110" s="46"/>
      <c r="E110" s="46"/>
      <c r="F110" s="46"/>
      <c r="G110" s="46"/>
      <c r="H110" s="46"/>
      <c r="I110" s="46"/>
      <c r="J110" s="46"/>
      <c r="K110" s="46"/>
      <c r="L110" s="46"/>
      <c r="M110" s="46"/>
      <c r="N110" s="46"/>
      <c r="O110" s="69"/>
    </row>
    <row r="111" spans="1:15" s="18" customFormat="1" hidden="1" outlineLevel="1">
      <c r="A111" s="4"/>
      <c r="B111" s="534" t="s">
        <v>512</v>
      </c>
      <c r="C111" s="842"/>
      <c r="D111" s="46"/>
      <c r="E111" s="46"/>
      <c r="F111" s="46"/>
      <c r="G111" s="46"/>
      <c r="H111" s="46"/>
      <c r="I111" s="46"/>
      <c r="J111" s="46"/>
      <c r="K111" s="46"/>
      <c r="L111" s="46"/>
      <c r="M111" s="46"/>
      <c r="N111" s="46"/>
      <c r="O111" s="69"/>
    </row>
    <row r="112" spans="1:15" s="18" customFormat="1" hidden="1" outlineLevel="1">
      <c r="A112" s="4"/>
      <c r="B112" s="534" t="s">
        <v>490</v>
      </c>
      <c r="C112" s="842"/>
      <c r="D112" s="46"/>
      <c r="E112" s="46"/>
      <c r="F112" s="46"/>
      <c r="G112" s="46"/>
      <c r="H112" s="46"/>
      <c r="I112" s="46"/>
      <c r="J112" s="46"/>
      <c r="K112" s="46"/>
      <c r="L112" s="46"/>
      <c r="M112" s="46"/>
      <c r="N112" s="46"/>
      <c r="O112" s="69"/>
    </row>
    <row r="113" spans="1:17" s="18" customFormat="1" hidden="1">
      <c r="A113" s="4"/>
      <c r="B113" s="534" t="s">
        <v>513</v>
      </c>
      <c r="C113" s="843"/>
      <c r="D113" s="65">
        <f>SUM(D109:D112)</f>
        <v>0</v>
      </c>
      <c r="E113" s="65">
        <f>SUM(E109:E112)</f>
        <v>0</v>
      </c>
      <c r="F113" s="65">
        <f>SUM(F109:F112)</f>
        <v>0</v>
      </c>
      <c r="G113" s="65">
        <f>SUM(G109:G112)</f>
        <v>0</v>
      </c>
      <c r="H113" s="65">
        <f t="shared" ref="H113:N113" si="36">SUM(H109:H112)</f>
        <v>0</v>
      </c>
      <c r="I113" s="65">
        <f t="shared" si="36"/>
        <v>0</v>
      </c>
      <c r="J113" s="65">
        <f t="shared" si="36"/>
        <v>0</v>
      </c>
      <c r="K113" s="65">
        <f t="shared" si="36"/>
        <v>0</v>
      </c>
      <c r="L113" s="65">
        <f t="shared" si="36"/>
        <v>0</v>
      </c>
      <c r="M113" s="65">
        <f t="shared" si="36"/>
        <v>0</v>
      </c>
      <c r="N113" s="65">
        <f t="shared" si="36"/>
        <v>0</v>
      </c>
      <c r="O113" s="77"/>
    </row>
    <row r="114" spans="1:17" s="14" customFormat="1" hidden="1">
      <c r="A114" s="72"/>
      <c r="B114" s="490" t="s">
        <v>514</v>
      </c>
      <c r="C114" s="487"/>
      <c r="D114" s="71"/>
      <c r="E114" s="483">
        <f t="shared" ref="E114:N114" si="37">ROUND(SUM(D113*E16+E113*E17)/12,4)</f>
        <v>0</v>
      </c>
      <c r="F114" s="483">
        <f t="shared" si="37"/>
        <v>0</v>
      </c>
      <c r="G114" s="483">
        <f t="shared" si="37"/>
        <v>0</v>
      </c>
      <c r="H114" s="483">
        <f t="shared" si="37"/>
        <v>0</v>
      </c>
      <c r="I114" s="483">
        <f t="shared" si="37"/>
        <v>0</v>
      </c>
      <c r="J114" s="483">
        <f t="shared" si="37"/>
        <v>0</v>
      </c>
      <c r="K114" s="483">
        <f t="shared" si="37"/>
        <v>0</v>
      </c>
      <c r="L114" s="483">
        <f t="shared" si="37"/>
        <v>0</v>
      </c>
      <c r="M114" s="483">
        <f t="shared" si="37"/>
        <v>0</v>
      </c>
      <c r="N114" s="483">
        <f t="shared" si="37"/>
        <v>0</v>
      </c>
      <c r="O114" s="488"/>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611</v>
      </c>
      <c r="C116" s="98"/>
      <c r="D116" s="497"/>
      <c r="E116" s="497"/>
      <c r="F116" s="497"/>
      <c r="G116" s="497"/>
      <c r="H116" s="497"/>
      <c r="I116" s="497"/>
      <c r="J116" s="497"/>
      <c r="K116" s="497"/>
      <c r="L116" s="497"/>
      <c r="M116" s="497"/>
      <c r="N116" s="497"/>
      <c r="O116" s="497"/>
    </row>
    <row r="119" spans="1:17" ht="15.75">
      <c r="B119" s="118" t="s">
        <v>484</v>
      </c>
      <c r="J119" s="18"/>
    </row>
    <row r="120" spans="1:17" s="14" customFormat="1" ht="75.599999999999994" customHeight="1">
      <c r="A120" s="72"/>
      <c r="B120" s="845" t="s">
        <v>671</v>
      </c>
      <c r="C120" s="845"/>
      <c r="D120" s="845"/>
      <c r="E120" s="845"/>
      <c r="F120" s="845"/>
      <c r="G120" s="845"/>
      <c r="H120" s="845"/>
      <c r="I120" s="845"/>
      <c r="J120" s="845"/>
      <c r="K120" s="845"/>
      <c r="L120" s="845"/>
      <c r="M120" s="845"/>
      <c r="N120" s="845"/>
      <c r="O120" s="845"/>
      <c r="P120" s="845"/>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Unmetered Scattered Load</v>
      </c>
      <c r="G122" s="244" t="str">
        <f>'1.  LRAMVA Summary'!H52</f>
        <v>Streetlighting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3"/>
      <c r="C123" s="584" t="str">
        <f>'1.  LRAMVA Summary'!D53</f>
        <v>kWh</v>
      </c>
      <c r="D123" s="584" t="str">
        <f>'1.  LRAMVA Summary'!E53</f>
        <v>kWh</v>
      </c>
      <c r="E123" s="584" t="str">
        <f>'1.  LRAMVA Summary'!F53</f>
        <v>kW</v>
      </c>
      <c r="F123" s="584" t="str">
        <f>'1.  LRAMVA Summary'!G53</f>
        <v>kWh</v>
      </c>
      <c r="G123" s="584" t="str">
        <f>'1.  LRAMVA Summary'!H53</f>
        <v>kW</v>
      </c>
      <c r="H123" s="584">
        <f>'1.  LRAMVA Summary'!I53</f>
        <v>0</v>
      </c>
      <c r="I123" s="584">
        <f>'1.  LRAMVA Summary'!J53</f>
        <v>0</v>
      </c>
      <c r="J123" s="584">
        <f>'1.  LRAMVA Summary'!K53</f>
        <v>0</v>
      </c>
      <c r="K123" s="584">
        <f>'1.  LRAMVA Summary'!L53</f>
        <v>0</v>
      </c>
      <c r="L123" s="584">
        <f>'1.  LRAMVA Summary'!M53</f>
        <v>0</v>
      </c>
      <c r="M123" s="584">
        <f>'1.  LRAMVA Summary'!N53</f>
        <v>0</v>
      </c>
      <c r="N123" s="584">
        <f>'1.  LRAMVA Summary'!O53</f>
        <v>0</v>
      </c>
      <c r="O123" s="584">
        <f>'1.  LRAMVA Summary'!P53</f>
        <v>0</v>
      </c>
      <c r="P123" s="585">
        <f>'1.  LRAMVA Summary'!Q53</f>
        <v>0</v>
      </c>
    </row>
    <row r="124" spans="1:17">
      <c r="B124" s="498">
        <v>2011</v>
      </c>
      <c r="C124" s="679"/>
      <c r="D124" s="680"/>
      <c r="E124" s="681"/>
      <c r="F124" s="680"/>
      <c r="G124" s="681"/>
      <c r="H124" s="680"/>
      <c r="I124" s="681"/>
      <c r="J124" s="681"/>
      <c r="K124" s="681"/>
      <c r="L124" s="681"/>
      <c r="M124" s="681"/>
      <c r="N124" s="681"/>
      <c r="O124" s="681"/>
      <c r="P124" s="681"/>
    </row>
    <row r="125" spans="1:17">
      <c r="B125" s="499">
        <v>2012</v>
      </c>
      <c r="C125" s="682"/>
      <c r="D125" s="683"/>
      <c r="E125" s="684"/>
      <c r="F125" s="683"/>
      <c r="G125" s="684"/>
      <c r="H125" s="683"/>
      <c r="I125" s="684"/>
      <c r="J125" s="684"/>
      <c r="K125" s="684"/>
      <c r="L125" s="684"/>
      <c r="M125" s="684"/>
      <c r="N125" s="684"/>
      <c r="O125" s="684"/>
      <c r="P125" s="684"/>
    </row>
    <row r="126" spans="1:17">
      <c r="B126" s="499">
        <v>2013</v>
      </c>
      <c r="C126" s="682"/>
      <c r="D126" s="683"/>
      <c r="E126" s="684"/>
      <c r="F126" s="683"/>
      <c r="G126" s="684"/>
      <c r="H126" s="683"/>
      <c r="I126" s="684"/>
      <c r="J126" s="684"/>
      <c r="K126" s="684"/>
      <c r="L126" s="684"/>
      <c r="M126" s="684"/>
      <c r="N126" s="684"/>
      <c r="O126" s="684"/>
      <c r="P126" s="684"/>
    </row>
    <row r="127" spans="1:17">
      <c r="B127" s="499">
        <v>2014</v>
      </c>
      <c r="C127" s="682"/>
      <c r="D127" s="683"/>
      <c r="E127" s="684"/>
      <c r="F127" s="683"/>
      <c r="G127" s="684"/>
      <c r="H127" s="683"/>
      <c r="I127" s="684"/>
      <c r="J127" s="684"/>
      <c r="K127" s="684"/>
      <c r="L127" s="684"/>
      <c r="M127" s="684"/>
      <c r="N127" s="684"/>
      <c r="O127" s="684"/>
      <c r="P127" s="684"/>
    </row>
    <row r="128" spans="1:17">
      <c r="B128" s="499">
        <v>2015</v>
      </c>
      <c r="C128" s="682"/>
      <c r="D128" s="683"/>
      <c r="E128" s="684"/>
      <c r="F128" s="683"/>
      <c r="G128" s="684"/>
      <c r="H128" s="683"/>
      <c r="I128" s="684"/>
      <c r="J128" s="684"/>
      <c r="K128" s="684"/>
      <c r="L128" s="684"/>
      <c r="M128" s="684"/>
      <c r="N128" s="684"/>
      <c r="O128" s="684"/>
      <c r="P128" s="684"/>
    </row>
    <row r="129" spans="2:16">
      <c r="B129" s="499">
        <v>2016</v>
      </c>
      <c r="C129" s="682"/>
      <c r="D129" s="683"/>
      <c r="E129" s="684"/>
      <c r="F129" s="683"/>
      <c r="G129" s="684"/>
      <c r="H129" s="683"/>
      <c r="I129" s="684"/>
      <c r="J129" s="684"/>
      <c r="K129" s="684"/>
      <c r="L129" s="684"/>
      <c r="M129" s="684"/>
      <c r="N129" s="684"/>
      <c r="O129" s="684"/>
      <c r="P129" s="684"/>
    </row>
    <row r="130" spans="2:16">
      <c r="B130" s="499">
        <v>2017</v>
      </c>
      <c r="C130" s="682">
        <f>HLOOKUP(B130,$E$15:$O$114,9,FALSE)</f>
        <v>9.7999999999999997E-3</v>
      </c>
      <c r="D130" s="683">
        <f t="shared" ref="D130:D131" si="38">HLOOKUP(B130,$E$15:$O$114,16,FALSE)</f>
        <v>1.38E-2</v>
      </c>
      <c r="E130" s="684">
        <f t="shared" ref="E130:E131" si="39">HLOOKUP(B130,$E$15:$O$114,23,FALSE)</f>
        <v>2.9784999999999999</v>
      </c>
      <c r="F130" s="683">
        <f t="shared" ref="F130:F131" si="40">HLOOKUP(B130,$E$15:$O$114,30,FALSE)</f>
        <v>1.61E-2</v>
      </c>
      <c r="G130" s="684">
        <f t="shared" ref="G130:G131" si="41">HLOOKUP(B130,$E$15:$O$114,37,FALSE)</f>
        <v>4.4858000000000002</v>
      </c>
      <c r="H130" s="683">
        <f t="shared" ref="H130:H131" si="42">HLOOKUP(B130,$E$15:$O$114,44,FALSE)</f>
        <v>0</v>
      </c>
      <c r="I130" s="684">
        <f t="shared" ref="I130:I131" si="43">HLOOKUP(B130,$E$15:$O$114,51,FALSE)</f>
        <v>0</v>
      </c>
      <c r="J130" s="684">
        <f t="shared" ref="J130:J131" si="44">HLOOKUP(B130,$E$15:$O$114,58,FALSE)</f>
        <v>0</v>
      </c>
      <c r="K130" s="684">
        <f t="shared" ref="K130:K131" si="45">HLOOKUP(B130,$E$15:$O$114,65,FALSE)</f>
        <v>0</v>
      </c>
      <c r="L130" s="684">
        <f t="shared" ref="L130:L131" si="46">HLOOKUP(B130,$E$15:$O$114,72,FALSE)</f>
        <v>0</v>
      </c>
      <c r="M130" s="684">
        <f t="shared" ref="M130:M131" si="47">HLOOKUP(B130,$E$15:$O$114,79,FALSE)</f>
        <v>0</v>
      </c>
      <c r="N130" s="684">
        <f t="shared" ref="N130:N131" si="48">HLOOKUP(B130,$E$15:$O$114,86,FALSE)</f>
        <v>0</v>
      </c>
      <c r="O130" s="684">
        <f t="shared" ref="O130:O131" si="49">HLOOKUP(B130,$E$15:$O$114,93,FALSE)</f>
        <v>0</v>
      </c>
      <c r="P130" s="684">
        <f t="shared" ref="P130:P131" si="50">HLOOKUP(B130,$E$15:$O$114,100,FALSE)</f>
        <v>0</v>
      </c>
    </row>
    <row r="131" spans="2:16">
      <c r="B131" s="499">
        <v>2018</v>
      </c>
      <c r="C131" s="682">
        <f t="shared" ref="C131" si="51">HLOOKUP(B131,$E$15:$O$114,9,FALSE)</f>
        <v>5.5999999999999999E-3</v>
      </c>
      <c r="D131" s="683">
        <f t="shared" si="38"/>
        <v>1.4E-2</v>
      </c>
      <c r="E131" s="684">
        <f t="shared" si="39"/>
        <v>3.0150999999999999</v>
      </c>
      <c r="F131" s="683">
        <f t="shared" si="40"/>
        <v>1.6299999999999999E-2</v>
      </c>
      <c r="G131" s="684">
        <f t="shared" si="41"/>
        <v>4.5410000000000004</v>
      </c>
      <c r="H131" s="683">
        <f t="shared" si="42"/>
        <v>0</v>
      </c>
      <c r="I131" s="684">
        <f t="shared" si="43"/>
        <v>0</v>
      </c>
      <c r="J131" s="684">
        <f t="shared" si="44"/>
        <v>0</v>
      </c>
      <c r="K131" s="684">
        <f t="shared" si="45"/>
        <v>0</v>
      </c>
      <c r="L131" s="684">
        <f t="shared" si="46"/>
        <v>0</v>
      </c>
      <c r="M131" s="684">
        <f t="shared" si="47"/>
        <v>0</v>
      </c>
      <c r="N131" s="684">
        <f t="shared" si="48"/>
        <v>0</v>
      </c>
      <c r="O131" s="684">
        <f t="shared" si="49"/>
        <v>0</v>
      </c>
      <c r="P131" s="684">
        <f t="shared" si="50"/>
        <v>0</v>
      </c>
    </row>
    <row r="132" spans="2:16">
      <c r="B132" s="499">
        <v>2019</v>
      </c>
      <c r="C132" s="682"/>
      <c r="D132" s="683"/>
      <c r="E132" s="684"/>
      <c r="F132" s="683"/>
      <c r="G132" s="684"/>
      <c r="H132" s="683"/>
      <c r="I132" s="684"/>
      <c r="J132" s="684"/>
      <c r="K132" s="684"/>
      <c r="L132" s="684"/>
      <c r="M132" s="684"/>
      <c r="N132" s="684"/>
      <c r="O132" s="684"/>
      <c r="P132" s="684"/>
    </row>
    <row r="133" spans="2:16">
      <c r="B133" s="500">
        <v>2020</v>
      </c>
      <c r="C133" s="685"/>
      <c r="D133" s="686"/>
      <c r="E133" s="687"/>
      <c r="F133" s="686"/>
      <c r="G133" s="687"/>
      <c r="H133" s="686"/>
      <c r="I133" s="687"/>
      <c r="J133" s="687"/>
      <c r="K133" s="687"/>
      <c r="L133" s="687"/>
      <c r="M133" s="687"/>
      <c r="N133" s="687"/>
      <c r="O133" s="687"/>
      <c r="P133" s="687"/>
    </row>
    <row r="134" spans="2:16" ht="18.75" customHeight="1">
      <c r="B134" s="496" t="s">
        <v>736</v>
      </c>
      <c r="C134" s="596"/>
      <c r="D134" s="597"/>
      <c r="E134" s="598"/>
      <c r="F134" s="597"/>
      <c r="G134" s="597"/>
      <c r="H134" s="597"/>
      <c r="I134" s="597"/>
      <c r="J134" s="597"/>
      <c r="K134" s="597"/>
      <c r="L134" s="597"/>
      <c r="M134" s="597"/>
      <c r="N134" s="597"/>
      <c r="O134" s="597"/>
      <c r="P134" s="597"/>
    </row>
    <row r="136" spans="2:16">
      <c r="B136" s="590"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72" fitToHeight="0" orientation="landscape" r:id="rId1"/>
  <rowBreaks count="1" manualBreakCount="1">
    <brk id="116"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16"/>
  <sheetViews>
    <sheetView zoomScale="90" zoomScaleNormal="90" workbookViewId="0">
      <selection activeCell="J20" sqref="J20"/>
    </sheetView>
  </sheetViews>
  <sheetFormatPr defaultColWidth="9.140625" defaultRowHeight="15"/>
  <cols>
    <col min="1" max="16384" width="9.140625" style="12"/>
  </cols>
  <sheetData>
    <row r="14" spans="2:24" ht="15.75">
      <c r="B14" s="586" t="s">
        <v>505</v>
      </c>
    </row>
    <row r="15" spans="2:24" ht="15.75">
      <c r="B15" s="586"/>
    </row>
    <row r="16" spans="2:24" s="666" customFormat="1" ht="28.5" customHeight="1">
      <c r="B16" s="851" t="s">
        <v>630</v>
      </c>
      <c r="C16" s="851"/>
      <c r="D16" s="851"/>
      <c r="E16" s="851"/>
      <c r="F16" s="851"/>
      <c r="G16" s="851"/>
      <c r="H16" s="851"/>
      <c r="I16" s="851"/>
      <c r="J16" s="851"/>
      <c r="K16" s="851"/>
      <c r="L16" s="851"/>
      <c r="M16" s="851"/>
      <c r="N16" s="851"/>
      <c r="O16" s="851"/>
      <c r="P16" s="851"/>
      <c r="Q16" s="851"/>
      <c r="R16" s="851"/>
      <c r="S16" s="851"/>
      <c r="T16" s="851"/>
      <c r="U16" s="851"/>
      <c r="V16" s="851"/>
      <c r="W16" s="851"/>
      <c r="X16" s="851"/>
    </row>
  </sheetData>
  <mergeCells count="1">
    <mergeCell ref="B16:X16"/>
  </mergeCells>
  <pageMargins left="0.7" right="0.7" top="0.75" bottom="0.75" header="0.3" footer="0.3"/>
  <pageSetup scale="56" fitToHeight="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Adam Pappas</cp:lastModifiedBy>
  <cp:lastPrinted>2019-10-10T13:54:43Z</cp:lastPrinted>
  <dcterms:created xsi:type="dcterms:W3CDTF">2012-03-05T18:56:04Z</dcterms:created>
  <dcterms:modified xsi:type="dcterms:W3CDTF">2019-10-10T13:55:02Z</dcterms:modified>
</cp:coreProperties>
</file>