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EB_work\2020_EDR\Alectra_M-factor\Oral_Hearing\Staff_exhibits\"/>
    </mc:Choice>
  </mc:AlternateContent>
  <bookViews>
    <workbookView xWindow="0" yWindow="0" windowWidth="19190" windowHeight="8720"/>
  </bookViews>
  <sheets>
    <sheet name="2.15" sheetId="1" r:id="rId1"/>
  </sheets>
  <definedNames>
    <definedName name="d" localSheetId="0">'2.15'!$E$64</definedName>
    <definedName name="_xlnm.Print_Area" localSheetId="0">'2.15'!$A$1:$N$31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 r="B29" i="1"/>
  <c r="D29" i="1" s="1"/>
  <c r="E29" i="1" s="1"/>
  <c r="A29" i="1"/>
  <c r="C28" i="1"/>
  <c r="D28" i="1" s="1"/>
  <c r="E28" i="1" s="1"/>
  <c r="B28" i="1"/>
  <c r="A28" i="1"/>
  <c r="C27" i="1"/>
  <c r="B27" i="1"/>
  <c r="A27" i="1"/>
  <c r="C26" i="1"/>
  <c r="B26" i="1"/>
  <c r="A26" i="1"/>
  <c r="C25" i="1"/>
  <c r="B25" i="1"/>
  <c r="D25" i="1" s="1"/>
  <c r="A25" i="1"/>
  <c r="E24" i="1"/>
  <c r="D24" i="1"/>
  <c r="C24" i="1"/>
  <c r="B24" i="1"/>
  <c r="H21" i="1"/>
  <c r="I21" i="1" s="1"/>
  <c r="D21" i="1"/>
  <c r="E21" i="1" s="1"/>
  <c r="A21" i="1"/>
  <c r="H20" i="1"/>
  <c r="I20" i="1" s="1"/>
  <c r="D20" i="1"/>
  <c r="E20" i="1" s="1"/>
  <c r="A20" i="1"/>
  <c r="H19" i="1"/>
  <c r="I19" i="1" s="1"/>
  <c r="D19" i="1"/>
  <c r="E19" i="1" s="1"/>
  <c r="A19" i="1"/>
  <c r="H18" i="1"/>
  <c r="I18" i="1" s="1"/>
  <c r="D18" i="1"/>
  <c r="E18" i="1" s="1"/>
  <c r="A18" i="1"/>
  <c r="H17" i="1"/>
  <c r="I17" i="1" s="1"/>
  <c r="D17" i="1"/>
  <c r="E17" i="1" s="1"/>
  <c r="A17" i="1"/>
  <c r="L12" i="1"/>
  <c r="M12" i="1" s="1"/>
  <c r="H12" i="1"/>
  <c r="I12" i="1" s="1"/>
  <c r="D12" i="1"/>
  <c r="E12" i="1" s="1"/>
  <c r="L11" i="1"/>
  <c r="M11" i="1" s="1"/>
  <c r="H11" i="1"/>
  <c r="I11" i="1" s="1"/>
  <c r="D11" i="1"/>
  <c r="E11" i="1" s="1"/>
  <c r="L10" i="1"/>
  <c r="M10" i="1" s="1"/>
  <c r="H10" i="1"/>
  <c r="I10" i="1" s="1"/>
  <c r="D10" i="1"/>
  <c r="E10" i="1" s="1"/>
  <c r="L9" i="1"/>
  <c r="M9" i="1" s="1"/>
  <c r="H9" i="1"/>
  <c r="I9" i="1" s="1"/>
  <c r="D9" i="1"/>
  <c r="E9" i="1" s="1"/>
  <c r="L8" i="1"/>
  <c r="M8" i="1" s="1"/>
  <c r="H8" i="1"/>
  <c r="I8" i="1" s="1"/>
  <c r="D8" i="1"/>
  <c r="E8" i="1" s="1"/>
  <c r="I7" i="1"/>
  <c r="M7" i="1" s="1"/>
  <c r="E16" i="1" s="1"/>
  <c r="I16" i="1" s="1"/>
  <c r="H7" i="1"/>
  <c r="L7" i="1" s="1"/>
  <c r="D16" i="1" s="1"/>
  <c r="H16" i="1" s="1"/>
  <c r="G7" i="1"/>
  <c r="K7" i="1" s="1"/>
  <c r="C16" i="1" s="1"/>
  <c r="G16" i="1" s="1"/>
  <c r="F7" i="1"/>
  <c r="J7" i="1" s="1"/>
  <c r="B16" i="1" s="1"/>
  <c r="F16" i="1" s="1"/>
  <c r="F6" i="1"/>
  <c r="J6" i="1" s="1"/>
  <c r="B15" i="1" s="1"/>
  <c r="F15" i="1" s="1"/>
  <c r="D26" i="1" l="1"/>
  <c r="E26" i="1" s="1"/>
  <c r="D27" i="1"/>
  <c r="E27" i="1" s="1"/>
  <c r="D31" i="1"/>
  <c r="D30" i="1"/>
  <c r="G30" i="1" s="1"/>
  <c r="E25" i="1"/>
</calcChain>
</file>

<file path=xl/sharedStrings.xml><?xml version="1.0" encoding="utf-8"?>
<sst xmlns="http://schemas.openxmlformats.org/spreadsheetml/2006/main" count="19" uniqueCount="19">
  <si>
    <t>ICM Threshold</t>
  </si>
  <si>
    <t>Brampton</t>
  </si>
  <si>
    <t>Enersource</t>
  </si>
  <si>
    <t>Guelph</t>
  </si>
  <si>
    <t>g =</t>
  </si>
  <si>
    <t>IPI = 1.5%</t>
  </si>
  <si>
    <t>delta</t>
  </si>
  <si>
    <t>% change</t>
  </si>
  <si>
    <t>Horizon</t>
  </si>
  <si>
    <t>PowerStream</t>
  </si>
  <si>
    <t>Alectra (in aggregate)</t>
  </si>
  <si>
    <t>M-Factor capex - Alectra (in aggregate)</t>
  </si>
  <si>
    <t>As proposed, @ IPI = 1.5%</t>
  </si>
  <si>
    <t>Average Annual</t>
  </si>
  <si>
    <t>Total delta (2020-2024)</t>
  </si>
  <si>
    <t>IPI = 2.15%</t>
  </si>
  <si>
    <t>@ IPI =2.15%</t>
  </si>
  <si>
    <t>ICM Materiality Threshold and M-Factor Capex Sensitivity Analysis (IPI = 2.15% per JT1.7)</t>
  </si>
  <si>
    <r>
      <rPr>
        <b/>
        <sz val="11"/>
        <color theme="1"/>
        <rFont val="Calibri"/>
        <family val="2"/>
        <scheme val="minor"/>
      </rPr>
      <t>Note:</t>
    </r>
    <r>
      <rPr>
        <sz val="11"/>
        <color theme="1"/>
        <rFont val="Calibri"/>
        <family val="2"/>
        <scheme val="minor"/>
      </rPr>
      <t xml:space="preserve"> Calculations made from using IPI at 1.5%, as applied for, and using Alectra's non-labour inflation of 2.15% per the 2020-2014 DSP, in the Excel spreadsheets Attachments 1 through 6 of G-Staff-8. The calculations are done by rate zone (i.e., former LDC) to calculate the ICM materiality threshold by year and by rate zone. The delta is the difference in the materiality threhold at IPI = 1.5% and IPI = 2.15%. The % change is the delta relative to the average of the two values. Alectra numbers are calculated as the sums of the corresponding values in all rate zones. The M-factor capex of $264,962,171 is as proposed by Alectra, while $143,059,877 is that number less the aggregate delta of $121,902,294, the additional capex funded through price cap-adjusted distribution rates at IPI = 2.15%.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</si>
</sst>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0" applyFont="1"/>
    <xf numFmtId="0" fontId="0" fillId="0" borderId="4" xfId="0" quotePrefix="1" applyBorder="1"/>
    <xf numFmtId="10" fontId="0" fillId="0" borderId="5" xfId="0" applyNumberFormat="1" applyBorder="1"/>
    <xf numFmtId="0" fontId="0" fillId="0" borderId="5" xfId="0" applyBorder="1"/>
    <xf numFmtId="0" fontId="0" fillId="0" borderId="6" xfId="0" applyBorder="1"/>
    <xf numFmtId="0" fontId="0" fillId="2" borderId="4" xfId="0" applyFill="1" applyBorder="1"/>
    <xf numFmtId="10" fontId="0" fillId="2" borderId="5" xfId="0" applyNumberFormat="1" applyFill="1" applyBorder="1"/>
    <xf numFmtId="0" fontId="0" fillId="2" borderId="5" xfId="0" applyFill="1" applyBorder="1"/>
    <xf numFmtId="0" fontId="0" fillId="2" borderId="6" xfId="0" applyFill="1" applyBorder="1"/>
    <xf numFmtId="0" fontId="0" fillId="0" borderId="4" xfId="0" applyBorder="1"/>
    <xf numFmtId="0" fontId="0" fillId="0" borderId="6" xfId="0" quotePrefix="1" applyBorder="1"/>
    <xf numFmtId="164" fontId="0" fillId="0" borderId="4" xfId="1" applyNumberFormat="1" applyFont="1" applyBorder="1"/>
    <xf numFmtId="164" fontId="0" fillId="0" borderId="5" xfId="1" applyNumberFormat="1" applyFont="1" applyBorder="1"/>
    <xf numFmtId="10" fontId="0" fillId="0" borderId="6" xfId="2" applyNumberFormat="1" applyFont="1" applyBorder="1"/>
    <xf numFmtId="164" fontId="0" fillId="2" borderId="4" xfId="1" applyNumberFormat="1" applyFont="1" applyFill="1" applyBorder="1"/>
    <xf numFmtId="164" fontId="0" fillId="2" borderId="5" xfId="1" applyNumberFormat="1" applyFont="1" applyFill="1" applyBorder="1"/>
    <xf numFmtId="10" fontId="0" fillId="2" borderId="6" xfId="2" applyNumberFormat="1" applyFont="1" applyFill="1" applyBorder="1"/>
    <xf numFmtId="164" fontId="0" fillId="0" borderId="7" xfId="1" applyNumberFormat="1" applyFont="1" applyBorder="1"/>
    <xf numFmtId="164" fontId="0" fillId="0" borderId="8" xfId="1" applyNumberFormat="1" applyFont="1" applyBorder="1"/>
    <xf numFmtId="10" fontId="0" fillId="0" borderId="9" xfId="2" applyNumberFormat="1" applyFont="1" applyBorder="1"/>
    <xf numFmtId="164" fontId="0" fillId="2" borderId="7" xfId="1" applyNumberFormat="1" applyFont="1" applyFill="1" applyBorder="1"/>
    <xf numFmtId="164" fontId="0" fillId="2" borderId="8" xfId="1" applyNumberFormat="1" applyFont="1" applyFill="1" applyBorder="1"/>
    <xf numFmtId="10" fontId="0" fillId="2" borderId="9" xfId="2" applyNumberFormat="1" applyFont="1" applyFill="1" applyBorder="1"/>
    <xf numFmtId="164" fontId="0" fillId="0" borderId="4" xfId="0" applyNumberFormat="1" applyBorder="1"/>
    <xf numFmtId="164" fontId="0" fillId="0" borderId="5" xfId="0" applyNumberFormat="1" applyBorder="1"/>
    <xf numFmtId="0" fontId="2" fillId="0" borderId="10" xfId="0" applyFont="1" applyBorder="1"/>
    <xf numFmtId="0" fontId="0" fillId="0" borderId="11" xfId="0" applyBorder="1"/>
    <xf numFmtId="0" fontId="0" fillId="0" borderId="12" xfId="0" applyBorder="1"/>
    <xf numFmtId="164" fontId="0" fillId="0" borderId="7" xfId="0" applyNumberFormat="1" applyBorder="1"/>
    <xf numFmtId="164" fontId="0" fillId="0" borderId="8" xfId="0" applyNumberFormat="1" applyBorder="1"/>
    <xf numFmtId="164" fontId="0" fillId="0" borderId="13" xfId="1" applyNumberFormat="1" applyFont="1" applyBorder="1"/>
    <xf numFmtId="0" fontId="0" fillId="0" borderId="0" xfId="0" applyBorder="1"/>
    <xf numFmtId="0" fontId="0" fillId="0" borderId="14" xfId="0" applyBorder="1"/>
    <xf numFmtId="164" fontId="0" fillId="0" borderId="0" xfId="0" applyNumberFormat="1"/>
    <xf numFmtId="164" fontId="0" fillId="0" borderId="15" xfId="0" applyNumberFormat="1" applyBorder="1"/>
    <xf numFmtId="0" fontId="0" fillId="0" borderId="16" xfId="0" quotePrefix="1" applyBorder="1"/>
    <xf numFmtId="0" fontId="0" fillId="0" borderId="17" xfId="0" applyBorder="1"/>
    <xf numFmtId="0" fontId="3"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0" xfId="0"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31"/>
  <sheetViews>
    <sheetView showGridLines="0" tabSelected="1" topLeftCell="C1" workbookViewId="0">
      <selection activeCell="F5" sqref="F5:I5"/>
    </sheetView>
  </sheetViews>
  <sheetFormatPr defaultRowHeight="14.5" x14ac:dyDescent="0.35"/>
  <cols>
    <col min="1" max="1" width="5.81640625" customWidth="1"/>
    <col min="2" max="2" width="15.1796875" customWidth="1"/>
    <col min="3" max="3" width="15.54296875" customWidth="1"/>
    <col min="4" max="4" width="14.1796875" customWidth="1"/>
    <col min="6" max="6" width="15.81640625" customWidth="1"/>
    <col min="7" max="7" width="16.453125" customWidth="1"/>
    <col min="8" max="8" width="13.7265625" customWidth="1"/>
    <col min="9" max="9" width="11.1796875" customWidth="1"/>
    <col min="10" max="10" width="15.453125" customWidth="1"/>
    <col min="11" max="11" width="15.54296875" customWidth="1"/>
    <col min="12" max="12" width="14.453125" customWidth="1"/>
    <col min="13" max="13" width="12.81640625" customWidth="1"/>
    <col min="14" max="14" width="3.453125" customWidth="1"/>
    <col min="15" max="15" width="14.453125" bestFit="1" customWidth="1"/>
    <col min="16" max="16" width="11.81640625" customWidth="1"/>
    <col min="18" max="19" width="15.453125" bestFit="1" customWidth="1"/>
    <col min="20" max="20" width="11.81640625" customWidth="1"/>
  </cols>
  <sheetData>
    <row r="2" spans="1:13" x14ac:dyDescent="0.35">
      <c r="B2" s="38" t="s">
        <v>17</v>
      </c>
      <c r="C2" s="38"/>
      <c r="D2" s="38"/>
      <c r="E2" s="38"/>
      <c r="F2" s="38"/>
      <c r="G2" s="38"/>
      <c r="H2" s="38"/>
      <c r="I2" s="38"/>
      <c r="J2" s="38"/>
      <c r="K2" s="38"/>
      <c r="L2" s="38"/>
      <c r="M2" s="38"/>
    </row>
    <row r="3" spans="1:13" x14ac:dyDescent="0.35">
      <c r="B3" s="1"/>
    </row>
    <row r="4" spans="1:13" ht="15" thickBot="1" x14ac:dyDescent="0.4">
      <c r="B4" s="1" t="s">
        <v>0</v>
      </c>
    </row>
    <row r="5" spans="1:13" x14ac:dyDescent="0.35">
      <c r="B5" s="39" t="s">
        <v>1</v>
      </c>
      <c r="C5" s="40"/>
      <c r="D5" s="40"/>
      <c r="E5" s="41"/>
      <c r="F5" s="42" t="s">
        <v>2</v>
      </c>
      <c r="G5" s="43"/>
      <c r="H5" s="43"/>
      <c r="I5" s="44"/>
      <c r="J5" s="39" t="s">
        <v>3</v>
      </c>
      <c r="K5" s="40"/>
      <c r="L5" s="40"/>
      <c r="M5" s="41"/>
    </row>
    <row r="6" spans="1:13" x14ac:dyDescent="0.35">
      <c r="B6" s="2" t="s">
        <v>4</v>
      </c>
      <c r="C6" s="3">
        <v>1.84E-2</v>
      </c>
      <c r="D6" s="4"/>
      <c r="E6" s="5"/>
      <c r="F6" s="6" t="str">
        <f>B6</f>
        <v>g =</v>
      </c>
      <c r="G6" s="7">
        <v>-5.9999999999999995E-4</v>
      </c>
      <c r="H6" s="8"/>
      <c r="I6" s="9"/>
      <c r="J6" s="10" t="str">
        <f>F6</f>
        <v>g =</v>
      </c>
      <c r="K6" s="3">
        <v>1.6E-2</v>
      </c>
      <c r="L6" s="4"/>
      <c r="M6" s="5"/>
    </row>
    <row r="7" spans="1:13" x14ac:dyDescent="0.35">
      <c r="B7" s="10" t="s">
        <v>5</v>
      </c>
      <c r="C7" s="4" t="s">
        <v>15</v>
      </c>
      <c r="D7" s="4" t="s">
        <v>6</v>
      </c>
      <c r="E7" s="11" t="s">
        <v>7</v>
      </c>
      <c r="F7" s="6" t="str">
        <f>B7</f>
        <v>IPI = 1.5%</v>
      </c>
      <c r="G7" s="8" t="str">
        <f t="shared" ref="G7:M7" si="0">C7</f>
        <v>IPI = 2.15%</v>
      </c>
      <c r="H7" s="8" t="str">
        <f t="shared" si="0"/>
        <v>delta</v>
      </c>
      <c r="I7" s="9" t="str">
        <f t="shared" si="0"/>
        <v>% change</v>
      </c>
      <c r="J7" s="10" t="str">
        <f t="shared" si="0"/>
        <v>IPI = 1.5%</v>
      </c>
      <c r="K7" s="4" t="str">
        <f t="shared" si="0"/>
        <v>IPI = 2.15%</v>
      </c>
      <c r="L7" s="4" t="str">
        <f t="shared" si="0"/>
        <v>delta</v>
      </c>
      <c r="M7" s="5" t="str">
        <f t="shared" si="0"/>
        <v>% change</v>
      </c>
    </row>
    <row r="8" spans="1:13" x14ac:dyDescent="0.35">
      <c r="A8">
        <v>2020</v>
      </c>
      <c r="B8" s="12">
        <v>30748905.348025639</v>
      </c>
      <c r="C8" s="13">
        <v>34212880.694281913</v>
      </c>
      <c r="D8" s="13">
        <f>C8-B8</f>
        <v>3463975.3462562747</v>
      </c>
      <c r="E8" s="14">
        <f>D8/AVERAGE(B8:C8)</f>
        <v>0.1066465550685536</v>
      </c>
      <c r="F8" s="15">
        <v>39055548.757215433</v>
      </c>
      <c r="G8" s="16">
        <v>43759260.584600747</v>
      </c>
      <c r="H8" s="16">
        <f>G8-F8</f>
        <v>4703711.8273853138</v>
      </c>
      <c r="I8" s="17">
        <f>H8/AVERAGE(F8:G8)</f>
        <v>0.11359591031528801</v>
      </c>
      <c r="J8" s="12">
        <v>11563060.725964582</v>
      </c>
      <c r="K8" s="13">
        <v>12760798.883256635</v>
      </c>
      <c r="L8" s="13">
        <f>K8-J8</f>
        <v>1197738.1572920531</v>
      </c>
      <c r="M8" s="14">
        <f>L8/AVERAGE(J8:K8)</f>
        <v>9.8482574437980114E-2</v>
      </c>
    </row>
    <row r="9" spans="1:13" x14ac:dyDescent="0.35">
      <c r="A9">
        <v>2021</v>
      </c>
      <c r="B9" s="12">
        <v>31178121.621887434</v>
      </c>
      <c r="C9" s="13">
        <v>34863906.708472334</v>
      </c>
      <c r="D9" s="13">
        <f t="shared" ref="D9:D12" si="1">C9-B9</f>
        <v>3685785.0865848996</v>
      </c>
      <c r="E9" s="14">
        <f t="shared" ref="E9:E12" si="2">D9/AVERAGE(B9:C9)</f>
        <v>0.11161937874311259</v>
      </c>
      <c r="F9" s="15">
        <v>39140747.701018825</v>
      </c>
      <c r="G9" s="16">
        <v>43977197.026931964</v>
      </c>
      <c r="H9" s="16">
        <f t="shared" ref="H9:H12" si="3">G9-F9</f>
        <v>4836449.3259131387</v>
      </c>
      <c r="I9" s="17">
        <f t="shared" ref="I9:I12" si="4">H9/AVERAGE(F9:G9)</f>
        <v>0.11637557549679749</v>
      </c>
      <c r="J9" s="12">
        <v>11693775.059439769</v>
      </c>
      <c r="K9" s="13">
        <v>12963808.482392985</v>
      </c>
      <c r="L9" s="13">
        <f t="shared" ref="L9:L12" si="5">K9-J9</f>
        <v>1270033.4229532164</v>
      </c>
      <c r="M9" s="14">
        <f t="shared" ref="M9:M12" si="6">L9/AVERAGE(J9:K9)</f>
        <v>0.10301361613951707</v>
      </c>
    </row>
    <row r="10" spans="1:13" x14ac:dyDescent="0.35">
      <c r="A10">
        <v>2022</v>
      </c>
      <c r="B10" s="12">
        <v>31620498.016131356</v>
      </c>
      <c r="C10" s="13">
        <v>35539203.409381084</v>
      </c>
      <c r="D10" s="13">
        <f t="shared" si="1"/>
        <v>3918705.3932497278</v>
      </c>
      <c r="E10" s="14">
        <f t="shared" si="2"/>
        <v>0.11669811836778361</v>
      </c>
      <c r="F10" s="15">
        <v>39226919.462724321</v>
      </c>
      <c r="G10" s="16">
        <v>44199037.68188116</v>
      </c>
      <c r="H10" s="16">
        <f t="shared" si="3"/>
        <v>4972118.219156839</v>
      </c>
      <c r="I10" s="17">
        <f t="shared" si="4"/>
        <v>0.1191983499940785</v>
      </c>
      <c r="J10" s="12">
        <v>11828173.459039042</v>
      </c>
      <c r="K10" s="13">
        <v>13173880.389898624</v>
      </c>
      <c r="L10" s="13">
        <f t="shared" si="5"/>
        <v>1345706.9308595825</v>
      </c>
      <c r="M10" s="14">
        <f t="shared" si="6"/>
        <v>0.10764771078330922</v>
      </c>
    </row>
    <row r="11" spans="1:13" x14ac:dyDescent="0.35">
      <c r="A11">
        <v>2023</v>
      </c>
      <c r="B11" s="12">
        <v>32076438.03076198</v>
      </c>
      <c r="C11" s="13">
        <v>36239675.624497309</v>
      </c>
      <c r="D11" s="13">
        <f t="shared" si="1"/>
        <v>4163237.5937353298</v>
      </c>
      <c r="E11" s="14">
        <f t="shared" si="2"/>
        <v>0.12188156998344782</v>
      </c>
      <c r="F11" s="15">
        <v>39314075.150153548</v>
      </c>
      <c r="G11" s="16">
        <v>44424852.491290078</v>
      </c>
      <c r="H11" s="16">
        <f t="shared" si="3"/>
        <v>5110777.34113653</v>
      </c>
      <c r="I11" s="17">
        <f t="shared" si="4"/>
        <v>0.12206455193742251</v>
      </c>
      <c r="J11" s="12">
        <v>11966359.75685828</v>
      </c>
      <c r="K11" s="13">
        <v>13391260.289720105</v>
      </c>
      <c r="L11" s="13">
        <f t="shared" si="5"/>
        <v>1424900.5328618251</v>
      </c>
      <c r="M11" s="14">
        <f t="shared" si="6"/>
        <v>0.11238440596905254</v>
      </c>
    </row>
    <row r="12" spans="1:13" ht="15" thickBot="1" x14ac:dyDescent="0.4">
      <c r="A12">
        <v>2024</v>
      </c>
      <c r="B12" s="18">
        <v>32546357.53742253</v>
      </c>
      <c r="C12" s="19">
        <v>36966261.913886152</v>
      </c>
      <c r="D12" s="19">
        <f t="shared" si="1"/>
        <v>4419904.3764636219</v>
      </c>
      <c r="E12" s="20">
        <f t="shared" si="2"/>
        <v>0.12716840226571005</v>
      </c>
      <c r="F12" s="21">
        <v>39402225.997959353</v>
      </c>
      <c r="G12" s="22">
        <v>44654712.649970494</v>
      </c>
      <c r="H12" s="22">
        <f t="shared" si="3"/>
        <v>5252486.6520111412</v>
      </c>
      <c r="I12" s="23">
        <f t="shared" si="4"/>
        <v>0.12497449315900108</v>
      </c>
      <c r="J12" s="18">
        <v>12108440.711407762</v>
      </c>
      <c r="K12" s="19">
        <v>13616202.412669733</v>
      </c>
      <c r="L12" s="19">
        <f t="shared" si="5"/>
        <v>1507761.7012619711</v>
      </c>
      <c r="M12" s="20">
        <f t="shared" si="6"/>
        <v>0.11722313845051956</v>
      </c>
    </row>
    <row r="13" spans="1:13" ht="15" thickBot="1" x14ac:dyDescent="0.4"/>
    <row r="14" spans="1:13" x14ac:dyDescent="0.35">
      <c r="B14" s="42" t="s">
        <v>8</v>
      </c>
      <c r="C14" s="43"/>
      <c r="D14" s="43"/>
      <c r="E14" s="44"/>
      <c r="F14" s="39" t="s">
        <v>9</v>
      </c>
      <c r="G14" s="40"/>
      <c r="H14" s="40"/>
      <c r="I14" s="41"/>
      <c r="K14" s="45" t="s">
        <v>18</v>
      </c>
      <c r="L14" s="45"/>
      <c r="M14" s="45"/>
    </row>
    <row r="15" spans="1:13" x14ac:dyDescent="0.35">
      <c r="B15" s="6" t="str">
        <f>J6</f>
        <v>g =</v>
      </c>
      <c r="C15" s="7">
        <v>3.04E-2</v>
      </c>
      <c r="D15" s="8"/>
      <c r="E15" s="9"/>
      <c r="F15" s="10" t="str">
        <f>B15</f>
        <v>g =</v>
      </c>
      <c r="G15" s="3">
        <v>2.3099999999999999E-2</v>
      </c>
      <c r="H15" s="4"/>
      <c r="I15" s="5"/>
      <c r="K15" s="45"/>
      <c r="L15" s="45"/>
      <c r="M15" s="45"/>
    </row>
    <row r="16" spans="1:13" x14ac:dyDescent="0.35">
      <c r="B16" s="6" t="str">
        <f>J7</f>
        <v>IPI = 1.5%</v>
      </c>
      <c r="C16" s="8" t="str">
        <f>K7</f>
        <v>IPI = 2.15%</v>
      </c>
      <c r="D16" s="8" t="str">
        <f>L7</f>
        <v>delta</v>
      </c>
      <c r="E16" s="9" t="str">
        <f>M7</f>
        <v>% change</v>
      </c>
      <c r="F16" s="10" t="str">
        <f>B16</f>
        <v>IPI = 1.5%</v>
      </c>
      <c r="G16" s="4" t="str">
        <f>C16</f>
        <v>IPI = 2.15%</v>
      </c>
      <c r="H16" s="4" t="str">
        <f>D16</f>
        <v>delta</v>
      </c>
      <c r="I16" s="5" t="str">
        <f>E16</f>
        <v>% change</v>
      </c>
      <c r="K16" s="45"/>
      <c r="L16" s="45"/>
      <c r="M16" s="45"/>
    </row>
    <row r="17" spans="1:13" x14ac:dyDescent="0.35">
      <c r="A17">
        <f>A8</f>
        <v>2020</v>
      </c>
      <c r="B17" s="15">
        <v>50049665.53718894</v>
      </c>
      <c r="C17" s="16">
        <v>53771640.354434088</v>
      </c>
      <c r="D17" s="16">
        <f>C17-B17</f>
        <v>3721974.8172451481</v>
      </c>
      <c r="E17" s="17">
        <f>D17/AVERAGE(B17:C17)</f>
        <v>7.1699634006346311E-2</v>
      </c>
      <c r="F17" s="12">
        <v>98534731.639631063</v>
      </c>
      <c r="G17" s="13">
        <v>106881816.04058222</v>
      </c>
      <c r="H17" s="13">
        <f>G17-F17</f>
        <v>8347084.400951162</v>
      </c>
      <c r="I17" s="14">
        <f>H17/AVERAGE(F17:G17)</f>
        <v>8.126983434602035E-2</v>
      </c>
      <c r="K17" s="45"/>
      <c r="L17" s="45"/>
      <c r="M17" s="45"/>
    </row>
    <row r="18" spans="1:13" x14ac:dyDescent="0.35">
      <c r="A18">
        <f t="shared" ref="A18:A21" si="7">A9</f>
        <v>2021</v>
      </c>
      <c r="B18" s="15">
        <v>51067703.09335427</v>
      </c>
      <c r="C18" s="16">
        <v>55133221.882373996</v>
      </c>
      <c r="D18" s="16">
        <f t="shared" ref="D18:D21" si="8">C18-B18</f>
        <v>4065518.7890197262</v>
      </c>
      <c r="E18" s="17">
        <f t="shared" ref="E18:E21" si="9">D18/AVERAGE(B18:C18)</f>
        <v>7.6562775511585829E-2</v>
      </c>
      <c r="F18" s="12">
        <v>99985468.341561362</v>
      </c>
      <c r="G18" s="13">
        <v>108956043.09510393</v>
      </c>
      <c r="H18" s="13">
        <f t="shared" ref="H18:H21" si="10">G18-F18</f>
        <v>8970574.7535425723</v>
      </c>
      <c r="I18" s="14">
        <f t="shared" ref="I18:I21" si="11">H18/AVERAGE(F18:G18)</f>
        <v>8.5866850410544177E-2</v>
      </c>
      <c r="K18" s="45"/>
      <c r="L18" s="45"/>
      <c r="M18" s="45"/>
    </row>
    <row r="19" spans="1:13" x14ac:dyDescent="0.35">
      <c r="A19">
        <f t="shared" si="7"/>
        <v>2022</v>
      </c>
      <c r="B19" s="15">
        <v>52129314.536456786</v>
      </c>
      <c r="C19" s="16">
        <v>56562201.265928097</v>
      </c>
      <c r="D19" s="16">
        <f t="shared" si="8"/>
        <v>4432886.729471311</v>
      </c>
      <c r="E19" s="17">
        <f t="shared" si="9"/>
        <v>8.1568219869725025E-2</v>
      </c>
      <c r="F19" s="12">
        <v>101487493.44289368</v>
      </c>
      <c r="G19" s="13">
        <v>111117394.62367922</v>
      </c>
      <c r="H19" s="13">
        <f t="shared" si="10"/>
        <v>9629901.1807855368</v>
      </c>
      <c r="I19" s="14">
        <f t="shared" si="11"/>
        <v>9.0589649827525404E-2</v>
      </c>
      <c r="K19" s="45"/>
      <c r="L19" s="45"/>
      <c r="M19" s="45"/>
    </row>
    <row r="20" spans="1:13" x14ac:dyDescent="0.35">
      <c r="A20">
        <f t="shared" si="7"/>
        <v>2023</v>
      </c>
      <c r="B20" s="15">
        <v>53236364.909304887</v>
      </c>
      <c r="C20" s="16">
        <v>58061914.67766352</v>
      </c>
      <c r="D20" s="16">
        <f t="shared" si="8"/>
        <v>4825549.7683586329</v>
      </c>
      <c r="E20" s="17">
        <f t="shared" si="9"/>
        <v>8.6713824980339457E-2</v>
      </c>
      <c r="F20" s="12">
        <v>103042620.1602577</v>
      </c>
      <c r="G20" s="13">
        <v>113369530.14562765</v>
      </c>
      <c r="H20" s="13">
        <f t="shared" si="10"/>
        <v>10326909.985369951</v>
      </c>
      <c r="I20" s="14">
        <f t="shared" si="11"/>
        <v>9.543743242487536E-2</v>
      </c>
      <c r="K20" s="45"/>
      <c r="L20" s="45"/>
      <c r="M20" s="45"/>
    </row>
    <row r="21" spans="1:13" ht="15" thickBot="1" x14ac:dyDescent="0.4">
      <c r="A21">
        <f t="shared" si="7"/>
        <v>2024</v>
      </c>
      <c r="B21" s="21">
        <v>54390799.081982471</v>
      </c>
      <c r="C21" s="22">
        <v>59635863.429635778</v>
      </c>
      <c r="D21" s="22">
        <f t="shared" si="8"/>
        <v>5245064.347653307</v>
      </c>
      <c r="E21" s="23">
        <f t="shared" si="9"/>
        <v>9.1997156316293724E-2</v>
      </c>
      <c r="F21" s="18">
        <v>104652725.81356151</v>
      </c>
      <c r="G21" s="19">
        <v>115716262.89232032</v>
      </c>
      <c r="H21" s="19">
        <f t="shared" si="10"/>
        <v>11063537.078758806</v>
      </c>
      <c r="I21" s="20">
        <f t="shared" si="11"/>
        <v>0.10040920134660954</v>
      </c>
      <c r="K21" s="45"/>
      <c r="L21" s="45"/>
      <c r="M21" s="45"/>
    </row>
    <row r="22" spans="1:13" ht="15" thickBot="1" x14ac:dyDescent="0.4">
      <c r="K22" s="45"/>
      <c r="L22" s="45"/>
      <c r="M22" s="45"/>
    </row>
    <row r="23" spans="1:13" x14ac:dyDescent="0.35">
      <c r="B23" s="39" t="s">
        <v>10</v>
      </c>
      <c r="C23" s="40"/>
      <c r="D23" s="40"/>
      <c r="E23" s="41"/>
      <c r="K23" s="45"/>
      <c r="L23" s="45"/>
      <c r="M23" s="45"/>
    </row>
    <row r="24" spans="1:13" x14ac:dyDescent="0.35">
      <c r="B24" s="10" t="str">
        <f>B7</f>
        <v>IPI = 1.5%</v>
      </c>
      <c r="C24" s="4" t="str">
        <f>C7</f>
        <v>IPI = 2.15%</v>
      </c>
      <c r="D24" s="4" t="str">
        <f>D7</f>
        <v>delta</v>
      </c>
      <c r="E24" s="5" t="str">
        <f>E7</f>
        <v>% change</v>
      </c>
      <c r="K24" s="45"/>
      <c r="L24" s="45"/>
      <c r="M24" s="45"/>
    </row>
    <row r="25" spans="1:13" x14ac:dyDescent="0.35">
      <c r="A25">
        <f>A8</f>
        <v>2020</v>
      </c>
      <c r="B25" s="24">
        <f t="shared" ref="B25:C29" si="12">B8+F8+J8+B17+F17</f>
        <v>229951912.00802565</v>
      </c>
      <c r="C25" s="25">
        <f t="shared" si="12"/>
        <v>251386396.55715561</v>
      </c>
      <c r="D25" s="25">
        <f>C25-B25</f>
        <v>21434484.549129963</v>
      </c>
      <c r="E25" s="14">
        <f>D25/AVERAGE(B25:C25)</f>
        <v>8.9062034613550292E-2</v>
      </c>
      <c r="K25" s="45"/>
      <c r="L25" s="45"/>
      <c r="M25" s="45"/>
    </row>
    <row r="26" spans="1:13" x14ac:dyDescent="0.35">
      <c r="A26">
        <f>A9</f>
        <v>2021</v>
      </c>
      <c r="B26" s="24">
        <f t="shared" si="12"/>
        <v>233065815.81726164</v>
      </c>
      <c r="C26" s="25">
        <f t="shared" si="12"/>
        <v>255894177.19527519</v>
      </c>
      <c r="D26" s="25">
        <f t="shared" ref="D26:D29" si="13">C26-B26</f>
        <v>22828361.378013551</v>
      </c>
      <c r="E26" s="14">
        <f t="shared" ref="E26:E29" si="14">D26/AVERAGE(B26:C26)</f>
        <v>9.3375170583447867E-2</v>
      </c>
      <c r="K26" s="45"/>
      <c r="L26" s="45"/>
      <c r="M26" s="45"/>
    </row>
    <row r="27" spans="1:13" ht="15" thickBot="1" x14ac:dyDescent="0.4">
      <c r="A27">
        <f>A10</f>
        <v>2022</v>
      </c>
      <c r="B27" s="24">
        <f t="shared" si="12"/>
        <v>236292398.91724518</v>
      </c>
      <c r="C27" s="25">
        <f t="shared" si="12"/>
        <v>260591717.37076819</v>
      </c>
      <c r="D27" s="25">
        <f t="shared" si="13"/>
        <v>24299318.45352301</v>
      </c>
      <c r="E27" s="14">
        <f t="shared" si="14"/>
        <v>9.7806782937847753E-2</v>
      </c>
      <c r="K27" s="45"/>
      <c r="L27" s="45"/>
      <c r="M27" s="45"/>
    </row>
    <row r="28" spans="1:13" x14ac:dyDescent="0.35">
      <c r="A28">
        <f>A11</f>
        <v>2023</v>
      </c>
      <c r="B28" s="24">
        <f t="shared" si="12"/>
        <v>239635858.00733638</v>
      </c>
      <c r="C28" s="25">
        <f t="shared" si="12"/>
        <v>265487233.22879866</v>
      </c>
      <c r="D28" s="25">
        <f t="shared" si="13"/>
        <v>25851375.22146228</v>
      </c>
      <c r="E28" s="14">
        <f t="shared" si="14"/>
        <v>0.10235673510074111</v>
      </c>
      <c r="G28" s="26" t="s">
        <v>11</v>
      </c>
      <c r="H28" s="27"/>
      <c r="I28" s="28"/>
      <c r="K28" s="45"/>
      <c r="L28" s="45"/>
      <c r="M28" s="45"/>
    </row>
    <row r="29" spans="1:13" ht="15" thickBot="1" x14ac:dyDescent="0.4">
      <c r="A29">
        <f>A12</f>
        <v>2024</v>
      </c>
      <c r="B29" s="29">
        <f t="shared" si="12"/>
        <v>243100549.14233363</v>
      </c>
      <c r="C29" s="30">
        <f t="shared" si="12"/>
        <v>270589303.29848248</v>
      </c>
      <c r="D29" s="30">
        <f t="shared" si="13"/>
        <v>27488754.156148851</v>
      </c>
      <c r="E29" s="20">
        <f t="shared" si="14"/>
        <v>0.10702471160578715</v>
      </c>
      <c r="G29" s="31">
        <v>264962171.11362582</v>
      </c>
      <c r="H29" s="32" t="s">
        <v>12</v>
      </c>
      <c r="I29" s="33"/>
      <c r="K29" s="45"/>
      <c r="L29" s="45"/>
      <c r="M29" s="45"/>
    </row>
    <row r="30" spans="1:13" ht="15" thickBot="1" x14ac:dyDescent="0.4">
      <c r="B30" t="s">
        <v>14</v>
      </c>
      <c r="D30" s="34">
        <f>SUM(D25:D29)</f>
        <v>121902293.75827765</v>
      </c>
      <c r="G30" s="35">
        <f>G29-D30</f>
        <v>143059877.35534817</v>
      </c>
      <c r="H30" s="36" t="s">
        <v>16</v>
      </c>
      <c r="I30" s="37"/>
      <c r="K30" s="45"/>
      <c r="L30" s="45"/>
      <c r="M30" s="45"/>
    </row>
    <row r="31" spans="1:13" x14ac:dyDescent="0.35">
      <c r="C31" t="s">
        <v>13</v>
      </c>
      <c r="D31" s="34">
        <f>AVERAGE(D25:D29)</f>
        <v>24380458.75165553</v>
      </c>
      <c r="K31" s="45"/>
      <c r="L31" s="45"/>
      <c r="M31" s="45"/>
    </row>
  </sheetData>
  <mergeCells count="8">
    <mergeCell ref="B2:M2"/>
    <mergeCell ref="B5:E5"/>
    <mergeCell ref="F5:I5"/>
    <mergeCell ref="J5:M5"/>
    <mergeCell ref="B14:E14"/>
    <mergeCell ref="F14:I14"/>
    <mergeCell ref="K14:M31"/>
    <mergeCell ref="B23:E23"/>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2.15</vt:lpstr>
      <vt:lpstr>'2.15'!d</vt:lpstr>
      <vt:lpstr>'2.15'!Print_Area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Ritchie</dc:creator>
  <cp:lastModifiedBy>Keith Ritchie</cp:lastModifiedBy>
  <cp:lastPrinted>2019-10-11T12:55:20Z</cp:lastPrinted>
  <dcterms:created xsi:type="dcterms:W3CDTF">2019-10-11T12:54:05Z</dcterms:created>
  <dcterms:modified xsi:type="dcterms:W3CDTF">2019-10-15T18:37:36Z</dcterms:modified>
</cp:coreProperties>
</file>