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6340"/>
  </bookViews>
  <sheets>
    <sheet name="SR CAPEX" sheetId="1" r:id="rId1"/>
    <sheet name="DSP UG RENEWAL" sheetId="2" r:id="rId2"/>
    <sheet name="DSP UG Cable" sheetId="3" r:id="rId3"/>
    <sheet name="Capital Plan" sheetId="4" r:id="rId4"/>
  </sheets>
  <calcPr calcId="145621"/>
</workbook>
</file>

<file path=xl/calcChain.xml><?xml version="1.0" encoding="utf-8"?>
<calcChain xmlns="http://schemas.openxmlformats.org/spreadsheetml/2006/main">
  <c r="G92" i="2" l="1"/>
  <c r="G91" i="2"/>
  <c r="G89" i="2"/>
  <c r="G88" i="2"/>
  <c r="F91" i="2"/>
  <c r="F90" i="2"/>
  <c r="F89" i="2"/>
  <c r="F88" i="2"/>
  <c r="K91" i="2"/>
  <c r="K90" i="2"/>
  <c r="K89" i="2"/>
  <c r="K86" i="2"/>
  <c r="K88" i="2"/>
  <c r="J92" i="2"/>
  <c r="J91" i="2"/>
  <c r="J90" i="2"/>
  <c r="J89" i="2"/>
  <c r="J88" i="2"/>
  <c r="I92" i="2"/>
  <c r="I91" i="2"/>
  <c r="I90" i="2"/>
  <c r="I89" i="2"/>
  <c r="I88" i="2"/>
  <c r="H90" i="2"/>
  <c r="H91" i="2"/>
  <c r="H89" i="2"/>
  <c r="H88" i="2"/>
  <c r="J86" i="2"/>
  <c r="I86" i="2"/>
  <c r="H86" i="2"/>
  <c r="G86" i="2"/>
  <c r="F86" i="2"/>
  <c r="K92" i="2"/>
  <c r="H92" i="2"/>
  <c r="F92" i="2"/>
  <c r="G90" i="2"/>
  <c r="G93" i="2" l="1"/>
  <c r="F93" i="2"/>
  <c r="K93" i="2"/>
  <c r="J93" i="2"/>
  <c r="I93" i="2"/>
  <c r="H93" i="2"/>
  <c r="B20" i="4" l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I9" i="4"/>
  <c r="I7" i="4"/>
  <c r="I6" i="4"/>
  <c r="I5" i="4"/>
  <c r="I4" i="4"/>
  <c r="G10" i="4"/>
  <c r="F10" i="4"/>
  <c r="E10" i="4"/>
  <c r="D10" i="4"/>
  <c r="H8" i="4"/>
  <c r="H10" i="4" s="1"/>
  <c r="I10" i="4" s="1"/>
  <c r="G8" i="4"/>
  <c r="F8" i="4"/>
  <c r="E8" i="4"/>
  <c r="D8" i="4"/>
  <c r="C8" i="4"/>
  <c r="I8" i="4" l="1"/>
  <c r="G80" i="2"/>
  <c r="F80" i="2"/>
  <c r="G27" i="2"/>
  <c r="F27" i="2"/>
  <c r="I17" i="3"/>
  <c r="H17" i="3"/>
  <c r="G17" i="3"/>
  <c r="F17" i="3"/>
  <c r="E17" i="3"/>
  <c r="D17" i="3"/>
  <c r="I16" i="3"/>
  <c r="I15" i="3"/>
  <c r="I14" i="3"/>
  <c r="I13" i="3"/>
  <c r="I12" i="3"/>
  <c r="I11" i="3"/>
  <c r="H16" i="3"/>
  <c r="G16" i="3"/>
  <c r="F16" i="3"/>
  <c r="E16" i="3"/>
  <c r="D16" i="3"/>
  <c r="I9" i="3"/>
  <c r="I8" i="3"/>
  <c r="I7" i="3"/>
  <c r="I6" i="3"/>
  <c r="I5" i="3"/>
  <c r="I4" i="3"/>
  <c r="H9" i="3"/>
  <c r="G9" i="3"/>
  <c r="F9" i="3"/>
  <c r="E9" i="3"/>
  <c r="D9" i="3"/>
  <c r="P39" i="1" l="1"/>
  <c r="P38" i="1"/>
  <c r="P37" i="1"/>
  <c r="P36" i="1"/>
  <c r="P40" i="1" s="1"/>
  <c r="P35" i="1"/>
  <c r="O39" i="1"/>
  <c r="O38" i="1"/>
  <c r="O37" i="1"/>
  <c r="O36" i="1"/>
  <c r="O35" i="1"/>
  <c r="O40" i="1" s="1"/>
  <c r="N39" i="1"/>
  <c r="N38" i="1"/>
  <c r="N37" i="1"/>
  <c r="N36" i="1"/>
  <c r="N35" i="1"/>
  <c r="N40" i="1" s="1"/>
  <c r="M39" i="1"/>
  <c r="M38" i="1"/>
  <c r="M37" i="1"/>
  <c r="M36" i="1"/>
  <c r="M35" i="1"/>
  <c r="M40" i="1" s="1"/>
  <c r="L39" i="1"/>
  <c r="L38" i="1"/>
  <c r="L37" i="1"/>
  <c r="L36" i="1"/>
  <c r="L35" i="1"/>
  <c r="L40" i="1" s="1"/>
  <c r="K39" i="1"/>
  <c r="K38" i="1"/>
  <c r="K37" i="1"/>
  <c r="K36" i="1"/>
  <c r="K40" i="1" s="1"/>
  <c r="K35" i="1"/>
  <c r="J39" i="1"/>
  <c r="J38" i="1"/>
  <c r="J37" i="1"/>
  <c r="J36" i="1"/>
  <c r="J35" i="1"/>
  <c r="J40" i="1" s="1"/>
  <c r="I39" i="1"/>
  <c r="I38" i="1"/>
  <c r="I37" i="1"/>
  <c r="I36" i="1"/>
  <c r="I35" i="1"/>
  <c r="I40" i="1" s="1"/>
  <c r="H39" i="1"/>
  <c r="H38" i="1"/>
  <c r="H37" i="1"/>
  <c r="H36" i="1"/>
  <c r="H40" i="1" s="1"/>
  <c r="H35" i="1"/>
  <c r="G39" i="1"/>
  <c r="G38" i="1"/>
  <c r="G37" i="1"/>
  <c r="G36" i="1"/>
  <c r="G35" i="1"/>
  <c r="F39" i="1"/>
  <c r="F38" i="1"/>
  <c r="F37" i="1"/>
  <c r="F36" i="1"/>
  <c r="F35" i="1"/>
  <c r="F40" i="1" s="1"/>
  <c r="E39" i="1"/>
  <c r="E38" i="1"/>
  <c r="E37" i="1"/>
  <c r="E36" i="1"/>
  <c r="E35" i="1"/>
  <c r="E40" i="1" s="1"/>
  <c r="D39" i="1"/>
  <c r="D38" i="1"/>
  <c r="D37" i="1"/>
  <c r="D36" i="1"/>
  <c r="D35" i="1"/>
  <c r="D40" i="1" s="1"/>
  <c r="C40" i="1"/>
  <c r="C39" i="1"/>
  <c r="C38" i="1"/>
  <c r="C37" i="1"/>
  <c r="C36" i="1"/>
  <c r="C35" i="1"/>
  <c r="P32" i="1"/>
  <c r="P31" i="1"/>
  <c r="P30" i="1"/>
  <c r="P29" i="1"/>
  <c r="P28" i="1"/>
  <c r="G40" i="1" l="1"/>
  <c r="G50" i="2"/>
  <c r="F50" i="2"/>
  <c r="G49" i="2"/>
  <c r="F49" i="2"/>
  <c r="G48" i="2"/>
  <c r="F48" i="2"/>
  <c r="G47" i="2"/>
  <c r="F47" i="2"/>
  <c r="G46" i="2"/>
  <c r="F46" i="2"/>
  <c r="G62" i="2"/>
  <c r="F62" i="2"/>
  <c r="G35" i="2"/>
  <c r="F35" i="2"/>
  <c r="G57" i="2"/>
  <c r="F57" i="2"/>
  <c r="G81" i="2"/>
  <c r="F81" i="2"/>
  <c r="G76" i="2"/>
  <c r="F76" i="2"/>
  <c r="G77" i="2"/>
  <c r="F77" i="2"/>
  <c r="G31" i="2"/>
  <c r="F31" i="2"/>
  <c r="G21" i="2"/>
  <c r="F21" i="2"/>
  <c r="G20" i="2"/>
  <c r="F20" i="2"/>
  <c r="G16" i="2"/>
  <c r="F16" i="2"/>
  <c r="G12" i="2"/>
  <c r="F12" i="2"/>
  <c r="G9" i="2"/>
  <c r="F9" i="2"/>
  <c r="G5" i="2"/>
  <c r="F5" i="2"/>
  <c r="G6" i="2"/>
  <c r="F6" i="2"/>
  <c r="P33" i="1"/>
  <c r="P25" i="1"/>
  <c r="P24" i="1"/>
  <c r="P23" i="1"/>
  <c r="P22" i="1"/>
  <c r="P21" i="1"/>
  <c r="P18" i="1"/>
  <c r="P17" i="1"/>
  <c r="P16" i="1"/>
  <c r="P15" i="1"/>
  <c r="P14" i="1"/>
  <c r="P10" i="1"/>
  <c r="P9" i="1"/>
  <c r="P8" i="1"/>
  <c r="P7" i="1"/>
  <c r="P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K84" i="2"/>
  <c r="J84" i="2"/>
  <c r="I84" i="2"/>
  <c r="H84" i="2"/>
  <c r="G24" i="2"/>
  <c r="F24" i="2"/>
  <c r="G72" i="2"/>
  <c r="F72" i="2"/>
  <c r="G67" i="2"/>
  <c r="F67" i="2"/>
  <c r="G61" i="2"/>
  <c r="F61" i="2"/>
  <c r="G53" i="2"/>
  <c r="F53" i="2"/>
  <c r="G64" i="2"/>
  <c r="F64" i="2"/>
  <c r="G66" i="2"/>
  <c r="F66" i="2"/>
  <c r="G79" i="2"/>
  <c r="F79" i="2"/>
  <c r="G60" i="2"/>
  <c r="F60" i="2"/>
  <c r="G74" i="2"/>
  <c r="F74" i="2"/>
  <c r="G68" i="2"/>
  <c r="F68" i="2"/>
  <c r="G70" i="2"/>
  <c r="F70" i="2"/>
  <c r="G73" i="2"/>
  <c r="F73" i="2"/>
  <c r="G75" i="2"/>
  <c r="F75" i="2"/>
  <c r="G71" i="2"/>
  <c r="F71" i="2"/>
  <c r="G69" i="2"/>
  <c r="F69" i="2"/>
  <c r="G65" i="2"/>
  <c r="F65" i="2"/>
  <c r="G63" i="2"/>
  <c r="F63" i="2"/>
  <c r="G56" i="2"/>
  <c r="F56" i="2"/>
  <c r="G7" i="2"/>
  <c r="F7" i="2"/>
  <c r="G52" i="2"/>
  <c r="F52" i="2"/>
  <c r="G58" i="2"/>
  <c r="F58" i="2"/>
  <c r="G54" i="2"/>
  <c r="F54" i="2"/>
  <c r="G41" i="2"/>
  <c r="F41" i="2"/>
  <c r="G59" i="2"/>
  <c r="F59" i="2"/>
  <c r="G55" i="2"/>
  <c r="F55" i="2"/>
  <c r="G51" i="2"/>
  <c r="F51" i="2"/>
  <c r="G42" i="2"/>
  <c r="F42" i="2"/>
  <c r="G44" i="2"/>
  <c r="F44" i="2"/>
  <c r="G40" i="2"/>
  <c r="F40" i="2"/>
  <c r="G33" i="2"/>
  <c r="F33" i="2"/>
  <c r="G37" i="2"/>
  <c r="F37" i="2"/>
  <c r="G34" i="2"/>
  <c r="F34" i="2"/>
  <c r="G39" i="2"/>
  <c r="F39" i="2"/>
  <c r="G36" i="2"/>
  <c r="F36" i="2"/>
  <c r="G29" i="2"/>
  <c r="F29" i="2"/>
  <c r="G28" i="2"/>
  <c r="F28" i="2"/>
  <c r="G26" i="2"/>
  <c r="F26" i="2"/>
  <c r="G25" i="2"/>
  <c r="F25" i="2"/>
  <c r="G23" i="2"/>
  <c r="F23" i="2"/>
  <c r="G22" i="2"/>
  <c r="F22" i="2"/>
  <c r="G18" i="2"/>
  <c r="F18" i="2"/>
  <c r="G17" i="2"/>
  <c r="F17" i="2"/>
  <c r="G15" i="2"/>
  <c r="F15" i="2"/>
  <c r="G13" i="2"/>
  <c r="F13" i="2"/>
  <c r="G8" i="2"/>
  <c r="F8" i="2"/>
  <c r="G14" i="2"/>
  <c r="F14" i="2"/>
  <c r="G11" i="2"/>
  <c r="G10" i="2"/>
  <c r="F11" i="2"/>
  <c r="F10" i="2"/>
  <c r="P19" i="1" l="1"/>
  <c r="P26" i="1"/>
  <c r="P11" i="1"/>
  <c r="G84" i="2"/>
  <c r="F84" i="2"/>
</calcChain>
</file>

<file path=xl/sharedStrings.xml><?xml version="1.0" encoding="utf-8"?>
<sst xmlns="http://schemas.openxmlformats.org/spreadsheetml/2006/main" count="496" uniqueCount="197">
  <si>
    <t>Table 2 - Actual spending from 2012 to 2018, 2019 Q2 Forecast, 2020 – 2024 Plan ($MM)</t>
  </si>
  <si>
    <t>Actual</t>
  </si>
  <si>
    <t>Plan</t>
  </si>
  <si>
    <t xml:space="preserve">Wood Pole Replacements </t>
  </si>
  <si>
    <t xml:space="preserve">System Renewal </t>
  </si>
  <si>
    <t>Reactive &amp; Emer. Projects</t>
  </si>
  <si>
    <t xml:space="preserve">U/G Repl. / Rehab </t>
  </si>
  <si>
    <t>Category</t>
  </si>
  <si>
    <t>EP Exhibit XX based on Staff IRR 104</t>
  </si>
  <si>
    <t>Cable Replacement Project - (M31)</t>
  </si>
  <si>
    <t>Location</t>
  </si>
  <si>
    <t>Rate Zone</t>
  </si>
  <si>
    <t>Barrie</t>
  </si>
  <si>
    <t>Markham</t>
  </si>
  <si>
    <t xml:space="preserve">Cable Replacement Project- Central Parkway &amp; Bloor (29), </t>
  </si>
  <si>
    <t xml:space="preserve">Mississauga </t>
  </si>
  <si>
    <t xml:space="preserve"> Cable Replacement Project - East Left Behind Cable </t>
  </si>
  <si>
    <t>East</t>
  </si>
  <si>
    <t>Cable Replacement Project-Eglinton&amp; Credit Valley (5),</t>
  </si>
  <si>
    <t xml:space="preserve">Cable Replacement Project-Miss.Valley &amp; Bloor (15) </t>
  </si>
  <si>
    <t>Cable Replacement Project - (BA22)- Sunnidale and Anne,</t>
  </si>
  <si>
    <t xml:space="preserve">Cable Replacement Project- CentralPk E &amp; Miss. Valley (28) </t>
  </si>
  <si>
    <t>Cable Replacement Project- GlenErin &amp; Burnhamthorpe (12),</t>
  </si>
  <si>
    <t>Cable Replacement Project-Southdown &amp; Lakeshore (35),</t>
  </si>
  <si>
    <t>Hamilton</t>
  </si>
  <si>
    <t>Cable Injection-011 - Area 58 &amp; 59-Winston Churchill &amp; The Collegeway,</t>
  </si>
  <si>
    <t>Cable Replacement Project-Montevideo &amp; Treviso (19a),</t>
  </si>
  <si>
    <t>Cable Injection Project - (V37) Langstaff and Weston,</t>
  </si>
  <si>
    <t>Cable Replacement Project - (V29) -Hwy 7 - Jane - Steeles - Weston,</t>
  </si>
  <si>
    <t xml:space="preserve">Vaughan </t>
  </si>
  <si>
    <t xml:space="preserve">Switchgear Renewal </t>
  </si>
  <si>
    <t>Mississauga</t>
  </si>
  <si>
    <t>Cable Injection Project - (M25) -14th - McCowan - Steeles - Old Kennedy,</t>
  </si>
  <si>
    <t xml:space="preserve">Markham </t>
  </si>
  <si>
    <t xml:space="preserve"> Cable Replacement Project - (HAM)- Millen - Barton - Fruitland </t>
  </si>
  <si>
    <t>Cable Replacement andTransformers Replacement - Project- Folkway,</t>
  </si>
  <si>
    <t>Cable Replacement Project -Hamilton Mountain URD</t>
  </si>
  <si>
    <t xml:space="preserve"> Cable Injection- 010 - Area 56-Derry Rd W &amp; Ninth Line,</t>
  </si>
  <si>
    <t>Cable Replacement Project - (H2) -Wanless - Heart Lake - Bovaird -Kennedy,</t>
  </si>
  <si>
    <t xml:space="preserve"> Brampton </t>
  </si>
  <si>
    <t>Cable Replacement Project-Queensway &amp; Mavis (31),</t>
  </si>
  <si>
    <t>Cable Replacement Project - (HAM)- Rymal - Mud - Upper Centennial -Upper Red Hill Valley</t>
  </si>
  <si>
    <t>Cable Injection- 006- AREA 39- ErinMills Pkway &amp; Thomas St,</t>
  </si>
  <si>
    <t>Cable Replacement Project- (BA15)- Burton - Huronia - Little - Bayview,</t>
  </si>
  <si>
    <t>Cable Replacement Project - (V15) -Jardin Dr</t>
  </si>
  <si>
    <t xml:space="preserve">Barrie </t>
  </si>
  <si>
    <t>Cable Replacement Project – (M49)- Steeles and Fairway Heights,</t>
  </si>
  <si>
    <t>Cable Replacement Project - (A02) -Steeplechase Ave</t>
  </si>
  <si>
    <t xml:space="preserve">Aurora </t>
  </si>
  <si>
    <t>Cable Replacement Project-Innovator &amp; Courtney Park E (4),</t>
  </si>
  <si>
    <t>Cable Injection Project - (V17) -Langstaff - Keele - Rutherford -Dufferin,</t>
  </si>
  <si>
    <t>Cable Injection Project - (M21) -Hwy 7 - Markham - 16th -McCowan,</t>
  </si>
  <si>
    <t>Cable Replacement Project-Rathkeale Rd &amp; Edenrose St (6),</t>
  </si>
  <si>
    <t xml:space="preserve">Cable Replacement - Mississauga Left Behind Cable </t>
  </si>
  <si>
    <t>Cable Replacement and Transformers replacement - Project Windjammer,</t>
  </si>
  <si>
    <t xml:space="preserve">Cable Replacement Project - (V17) -Langstaff - Keele - Rutherford -Dufferin, </t>
  </si>
  <si>
    <t>Cable Injection Project - (M19) -Markham - Steeles - McCowan -14th,</t>
  </si>
  <si>
    <t xml:space="preserve">Cable Replacement Project - (BA14)- Tifffin and Hwy 400, Barrie </t>
  </si>
  <si>
    <t>Cable Injection- 009- AREA 54-Highway 401 &amp; Argentia,</t>
  </si>
  <si>
    <t>Cable Replacement Project-Burnhamthorpe &amp; Miss. Road (13),Mississauga</t>
  </si>
  <si>
    <t>Cable Replacement Project-Woodchester &amp; Thorn Lodge (34), Mississauga</t>
  </si>
  <si>
    <t xml:space="preserve"> Cable Injection Project - (J3-K3-N2-O2), Brampton </t>
  </si>
  <si>
    <t>Brampton</t>
  </si>
  <si>
    <t>Cable Replacement Project - (V51) -Langstaff - Kipling - Hwy 7 - Hwy 27,</t>
  </si>
  <si>
    <t>Cable Replacement Project - (M33)- 16th Avenue and Village Parkway,</t>
  </si>
  <si>
    <t>Cable Replacement Project - (BA20)- Bayfield and Simcoe,</t>
  </si>
  <si>
    <t xml:space="preserve"> Barrie </t>
  </si>
  <si>
    <t xml:space="preserve">Cable Replacement Project - (A01) -Henderson - Yonge - Bloomington -Bathurst, </t>
  </si>
  <si>
    <t>Aurora</t>
  </si>
  <si>
    <t>Cable Replacement Project - (BA9)- Little - Fairview - Harvie -Ferndale,</t>
  </si>
  <si>
    <t xml:space="preserve">Cable Replacement Project-MississaugaThomas St &amp; Hillside (24), </t>
  </si>
  <si>
    <t xml:space="preserve"> Cable Injection- 001- AREA 11-Truscott &amp; Southdown</t>
  </si>
  <si>
    <t xml:space="preserve"> Cable Replacement Project-Montevideo &amp; Battleford (19b),</t>
  </si>
  <si>
    <t xml:space="preserve"> Cable Replacement Project-Rathburn Rd W &amp; Elora Dr (9),</t>
  </si>
  <si>
    <t xml:space="preserve"> Cable Replacement Project - MSArgentia distribution feeder(s) upgrade</t>
  </si>
  <si>
    <t>Cable Injection Project - (G5) -Steeles - Kennedy - Hwy 407 -Main,</t>
  </si>
  <si>
    <t xml:space="preserve">Brampton </t>
  </si>
  <si>
    <t xml:space="preserve">Cable Replacement Project-Queen St W &amp; Paisley (30), </t>
  </si>
  <si>
    <t>Cable Replacement Project - (I4) -Queen - Dixie - Steeles - Hwy 410,</t>
  </si>
  <si>
    <t xml:space="preserve">Cable Replacement Project - (V41) -Stephanie Blvd, </t>
  </si>
  <si>
    <t>Vaughan</t>
  </si>
  <si>
    <t>Cable Replacement Project- (21a)Darcel &amp; Brandon Gate,</t>
  </si>
  <si>
    <t xml:space="preserve">Cable Injection Project - (V38) -Rutherford and Weston, </t>
  </si>
  <si>
    <t xml:space="preserve"> Cable Injection- 007- AREA 43 &amp;51- Hurontario &amp; Derry Rd W,</t>
  </si>
  <si>
    <t xml:space="preserve"> Cable Replacement Project-Old Carriage Road (33),</t>
  </si>
  <si>
    <t xml:space="preserve"> Mississauga</t>
  </si>
  <si>
    <t xml:space="preserve"> Cable Replacement Project-Rathburn Rd E &amp; Tomken (10),</t>
  </si>
  <si>
    <t>Cable Replacement Project- (K4) -Queen - Torbram - Steeles -</t>
  </si>
  <si>
    <t xml:space="preserve">Bramalea </t>
  </si>
  <si>
    <t xml:space="preserve">Cable Injection- 003- AREA36 -Matheson &amp; Kennedy, </t>
  </si>
  <si>
    <t>Cable Replacement Project- ErinMills &amp; N.Sheridan (16),</t>
  </si>
  <si>
    <t xml:space="preserve"> Cable Injection Project - (V26) - Teston - Keele - Major Mackenzie -Jane,</t>
  </si>
  <si>
    <t>Cable Replacement Project and Transformers Replacement -Rathburn Rd.W</t>
  </si>
  <si>
    <t xml:space="preserve"> Mississauga </t>
  </si>
  <si>
    <t>Cable Injection Project - (V18) -Major Mackenzie and Keele,</t>
  </si>
  <si>
    <t>Cable Replacement Project - (J4) -Queen - Clark - Bramalea -Kensington -Knightsbridge</t>
  </si>
  <si>
    <t>Cable Replacement and Transformers Replacement -Project Shelter Bay Rd</t>
  </si>
  <si>
    <t>Cable Replacement Project - (B23) -Cundles Rd and Janine St, Barrie</t>
  </si>
  <si>
    <t xml:space="preserve"> Cable Replacement Project- (21b)Sigsbee &amp; Morning Star,</t>
  </si>
  <si>
    <t xml:space="preserve"> Cable Replacement Project-Roselle&amp; Priority Cres (2), Mississauga </t>
  </si>
  <si>
    <t>Cable Injection Project - (M43) -John and Woodbine, Markham</t>
  </si>
  <si>
    <t xml:space="preserve">Cable Replacement Project - (BA18)- Ferndale and Benson, Barrie </t>
  </si>
  <si>
    <t xml:space="preserve">Cable Injection Project - (V43) - Hwy7 and Pine Valley Dr, Vaughan </t>
  </si>
  <si>
    <t>Service</t>
  </si>
  <si>
    <t>Area</t>
  </si>
  <si>
    <t>Cable Injection Project-(M39)-16th-Warden-Hwy 7-Woodbine</t>
  </si>
  <si>
    <t>Cable Replacement Project (BA23-BA24) - Cook St and Steel St,</t>
  </si>
  <si>
    <t>Project #</t>
  </si>
  <si>
    <t>?</t>
  </si>
  <si>
    <t>???</t>
  </si>
  <si>
    <t>List of Incremental Cable Injection and Replacement Projects Included in DSP</t>
  </si>
  <si>
    <t>Back Calculated Estimate</t>
  </si>
  <si>
    <t xml:space="preserve">Powerstream </t>
  </si>
  <si>
    <t>Horizon</t>
  </si>
  <si>
    <t>Enersource</t>
  </si>
  <si>
    <t xml:space="preserve">Guelph </t>
  </si>
  <si>
    <t>System Renewal</t>
  </si>
  <si>
    <t xml:space="preserve"> Total </t>
  </si>
  <si>
    <t xml:space="preserve">Horizon </t>
  </si>
  <si>
    <t xml:space="preserve">Enersource </t>
  </si>
  <si>
    <t xml:space="preserve">Subtotal </t>
  </si>
  <si>
    <t>Chart 1</t>
  </si>
  <si>
    <t>Chart 2</t>
  </si>
  <si>
    <t>Chart 3</t>
  </si>
  <si>
    <t>Average</t>
  </si>
  <si>
    <t>2012-2018</t>
  </si>
  <si>
    <t>2020-2024</t>
  </si>
  <si>
    <t>Higher</t>
  </si>
  <si>
    <t>Lower</t>
  </si>
  <si>
    <t>DSP Spend</t>
  </si>
  <si>
    <t>Cable Replacement Project - (HAM) Stone Church-Garth-Lincoln M. Alexander</t>
  </si>
  <si>
    <t>Cable Replacement Project - (BA19) Letita-Anne-Edgehill-Ferndale</t>
  </si>
  <si>
    <t>PRZ</t>
  </si>
  <si>
    <t>BRZ</t>
  </si>
  <si>
    <t>Central</t>
  </si>
  <si>
    <t>West</t>
  </si>
  <si>
    <t>HRZ</t>
  </si>
  <si>
    <t>ERZ</t>
  </si>
  <si>
    <t xml:space="preserve">East </t>
  </si>
  <si>
    <t>RATE ZONE TOTALS</t>
  </si>
  <si>
    <t>Same</t>
  </si>
  <si>
    <t>SUMMARY TOTALS</t>
  </si>
  <si>
    <t>All Assets</t>
  </si>
  <si>
    <t>U/G &amp; Poles&amp;Reactive</t>
  </si>
  <si>
    <t>Cable Replacement and Refurbishment by Rate zone</t>
  </si>
  <si>
    <t>Method</t>
  </si>
  <si>
    <t>Total</t>
  </si>
  <si>
    <t xml:space="preserve">BRZ </t>
  </si>
  <si>
    <t xml:space="preserve">Cable Replacement (km)  </t>
  </si>
  <si>
    <t xml:space="preserve">ERZ </t>
  </si>
  <si>
    <t xml:space="preserve">Cable Replacement (km) </t>
  </si>
  <si>
    <t xml:space="preserve">PRZ </t>
  </si>
  <si>
    <t xml:space="preserve">GRZ </t>
  </si>
  <si>
    <t xml:space="preserve">HRZ </t>
  </si>
  <si>
    <t xml:space="preserve">Total (km) </t>
  </si>
  <si>
    <t xml:space="preserve">BRZ  </t>
  </si>
  <si>
    <t>Cable Injection (km)</t>
  </si>
  <si>
    <t xml:space="preserve">Cable Injection (km) </t>
  </si>
  <si>
    <t xml:space="preserve"> Cable Injection (km) </t>
  </si>
  <si>
    <t>Total (km) UG CABLE</t>
  </si>
  <si>
    <t>Table  1</t>
  </si>
  <si>
    <t>Table 2</t>
  </si>
  <si>
    <t>Capital SAIDI</t>
  </si>
  <si>
    <t>Capital SAIFI</t>
  </si>
  <si>
    <t>Imprvmt SAIDI</t>
  </si>
  <si>
    <t>Imprvmt SAIFI</t>
  </si>
  <si>
    <t>Benefit SAIDI $MM</t>
  </si>
  <si>
    <t>Benefit SAIFI $MM</t>
  </si>
  <si>
    <t>JT2.5</t>
  </si>
  <si>
    <t>System Access</t>
  </si>
  <si>
    <t>System Service</t>
  </si>
  <si>
    <t>General Plant</t>
  </si>
  <si>
    <t>Total CAPEX</t>
  </si>
  <si>
    <t>Unfunded Capital</t>
  </si>
  <si>
    <t>ICM Threshold</t>
  </si>
  <si>
    <t>5yr TOTAL</t>
  </si>
  <si>
    <t>Alectra Capital Plan 2019-2024</t>
  </si>
  <si>
    <t>F 2019</t>
  </si>
  <si>
    <t>Other System Renewal</t>
  </si>
  <si>
    <t>Staff G-104</t>
  </si>
  <si>
    <t>APPX 2-AB; JT1.6</t>
  </si>
  <si>
    <t>M- Factor Request</t>
  </si>
  <si>
    <t>JT 2.2 Q1</t>
  </si>
  <si>
    <t>Table 1</t>
  </si>
  <si>
    <t>Multiple</t>
  </si>
  <si>
    <t>PILC Cable</t>
  </si>
  <si>
    <t>Switches</t>
  </si>
  <si>
    <t>Switchgear</t>
  </si>
  <si>
    <t>OH Line</t>
  </si>
  <si>
    <t>Transformer</t>
  </si>
  <si>
    <t>GRZ</t>
  </si>
  <si>
    <t>SAIDI IMP</t>
  </si>
  <si>
    <t>SAIFI IMP</t>
  </si>
  <si>
    <t>Proposed M-Factor Capital Investments</t>
  </si>
  <si>
    <t>RATE ZONE</t>
  </si>
  <si>
    <t xml:space="preserve">EP Exhibit J1.xx </t>
  </si>
  <si>
    <t>BASED ON BOARD STAFF IRR G-29 and (where data are available) IRR SEC-2 &amp;JT2.2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</si>
</sst>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0.00000"/>
    <numFmt numFmtId="165" formatCode="&quot;$&quot;#,##0"/>
    <numFmt numFmtId="166" formatCode="#,##0.0000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165" fontId="0" fillId="0" borderId="0" xfId="0" applyNumberFormat="1"/>
    <xf numFmtId="0" fontId="2" fillId="0" borderId="0" xfId="0" applyFont="1"/>
    <xf numFmtId="165" fontId="1" fillId="0" borderId="0" xfId="0" applyNumberFormat="1" applyFont="1"/>
    <xf numFmtId="1" fontId="0" fillId="0" borderId="0" xfId="0" applyNumberFormat="1"/>
    <xf numFmtId="0" fontId="6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8" fontId="2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1" xfId="0" applyNumberFormat="1" applyFont="1" applyBorder="1" applyAlignme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1" fillId="0" borderId="0" xfId="0" applyFont="1" applyAlignment="1">
      <alignment horizontal="left"/>
    </xf>
    <xf numFmtId="165" fontId="2" fillId="0" borderId="0" xfId="0" applyNumberFormat="1" applyFont="1" applyAlignment="1"/>
    <xf numFmtId="166" fontId="2" fillId="0" borderId="0" xfId="0" applyNumberFormat="1" applyFont="1" applyAlignment="1"/>
    <xf numFmtId="8" fontId="0" fillId="2" borderId="0" xfId="0" applyNumberForma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8" fontId="2" fillId="2" borderId="0" xfId="0" applyNumberFormat="1" applyFont="1" applyFill="1"/>
    <xf numFmtId="0" fontId="2" fillId="2" borderId="0" xfId="0" applyFont="1" applyFill="1"/>
    <xf numFmtId="0" fontId="2" fillId="0" borderId="0" xfId="0" applyFont="1" applyAlignment="1">
      <alignment horizontal="left"/>
    </xf>
    <xf numFmtId="164" fontId="0" fillId="0" borderId="0" xfId="0" applyNumberFormat="1" applyAlignment="1"/>
    <xf numFmtId="3" fontId="2" fillId="0" borderId="0" xfId="0" applyNumberFormat="1" applyFont="1" applyBorder="1"/>
    <xf numFmtId="10" fontId="0" fillId="0" borderId="0" xfId="0" applyNumberFormat="1"/>
    <xf numFmtId="0" fontId="2" fillId="0" borderId="0" xfId="0" applyFont="1" applyAlignment="1">
      <alignment horizontal="right"/>
    </xf>
    <xf numFmtId="0" fontId="9" fillId="0" borderId="0" xfId="0" applyFont="1"/>
    <xf numFmtId="8" fontId="0" fillId="0" borderId="0" xfId="0" applyNumberFormat="1" applyFill="1"/>
    <xf numFmtId="0" fontId="9" fillId="0" borderId="0" xfId="0" applyFont="1" applyAlignment="1">
      <alignment horizontal="right"/>
    </xf>
    <xf numFmtId="167" fontId="0" fillId="0" borderId="0" xfId="0" applyNumberFormat="1"/>
    <xf numFmtId="165" fontId="2" fillId="0" borderId="0" xfId="0" applyNumberFormat="1" applyFont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Underground Replacement &amp; Rehab Capital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 CAPEX'!$B$14</c:f>
              <c:strCache>
                <c:ptCount val="1"/>
                <c:pt idx="0">
                  <c:v>Powerstream </c:v>
                </c:pt>
              </c:strCache>
            </c:strRef>
          </c:tx>
          <c:marker>
            <c:symbol val="none"/>
          </c:marker>
          <c:val>
            <c:numRef>
              <c:f>'SR CAPEX'!$C$14:$O$14</c:f>
              <c:numCache>
                <c:formatCode>"$"#,##0.00_);[Red]\("$"#,##0.00\)</c:formatCode>
                <c:ptCount val="13"/>
                <c:pt idx="0">
                  <c:v>3</c:v>
                </c:pt>
                <c:pt idx="1">
                  <c:v>19.600000000000001</c:v>
                </c:pt>
                <c:pt idx="2">
                  <c:v>21</c:v>
                </c:pt>
                <c:pt idx="3">
                  <c:v>19.3</c:v>
                </c:pt>
                <c:pt idx="4">
                  <c:v>14.5</c:v>
                </c:pt>
                <c:pt idx="5">
                  <c:v>12</c:v>
                </c:pt>
                <c:pt idx="6">
                  <c:v>13.5</c:v>
                </c:pt>
                <c:pt idx="7">
                  <c:v>11.8</c:v>
                </c:pt>
                <c:pt idx="8">
                  <c:v>19.3</c:v>
                </c:pt>
                <c:pt idx="9">
                  <c:v>23</c:v>
                </c:pt>
                <c:pt idx="10">
                  <c:v>26.6</c:v>
                </c:pt>
                <c:pt idx="11">
                  <c:v>29.1</c:v>
                </c:pt>
                <c:pt idx="12">
                  <c:v>32.299999999999997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 CAPEX'!$B$15</c:f>
              <c:strCache>
                <c:ptCount val="1"/>
                <c:pt idx="0">
                  <c:v>Horizon </c:v>
                </c:pt>
              </c:strCache>
            </c:strRef>
          </c:tx>
          <c:marker>
            <c:symbol val="none"/>
          </c:marker>
          <c:val>
            <c:numRef>
              <c:f>'SR CAPEX'!$C$15:$O$15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1.6</c:v>
                </c:pt>
                <c:pt idx="2">
                  <c:v>0.9</c:v>
                </c:pt>
                <c:pt idx="3">
                  <c:v>0.3</c:v>
                </c:pt>
                <c:pt idx="4">
                  <c:v>4.7</c:v>
                </c:pt>
                <c:pt idx="5">
                  <c:v>7.5</c:v>
                </c:pt>
                <c:pt idx="6">
                  <c:v>6.6</c:v>
                </c:pt>
                <c:pt idx="7">
                  <c:v>7.8</c:v>
                </c:pt>
                <c:pt idx="8">
                  <c:v>6.3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'SR CAPEX'!$B$16</c:f>
              <c:strCache>
                <c:ptCount val="1"/>
                <c:pt idx="0">
                  <c:v>Enersource </c:v>
                </c:pt>
              </c:strCache>
            </c:strRef>
          </c:tx>
          <c:marker>
            <c:symbol val="none"/>
          </c:marker>
          <c:val>
            <c:numRef>
              <c:f>'SR CAPEX'!$C$16:$O$16</c:f>
              <c:numCache>
                <c:formatCode>"$"#,##0.00_);[Red]\("$"#,##0.00\)</c:formatCode>
                <c:ptCount val="13"/>
                <c:pt idx="0">
                  <c:v>5.0999999999999996</c:v>
                </c:pt>
                <c:pt idx="1">
                  <c:v>6.5</c:v>
                </c:pt>
                <c:pt idx="2">
                  <c:v>16.899999999999999</c:v>
                </c:pt>
                <c:pt idx="3">
                  <c:v>15</c:v>
                </c:pt>
                <c:pt idx="4">
                  <c:v>13.4</c:v>
                </c:pt>
                <c:pt idx="5">
                  <c:v>18.7</c:v>
                </c:pt>
                <c:pt idx="6">
                  <c:v>16.100000000000001</c:v>
                </c:pt>
                <c:pt idx="7">
                  <c:v>9.8000000000000007</c:v>
                </c:pt>
                <c:pt idx="8">
                  <c:v>16.8</c:v>
                </c:pt>
                <c:pt idx="9">
                  <c:v>24</c:v>
                </c:pt>
                <c:pt idx="10">
                  <c:v>26.7</c:v>
                </c:pt>
                <c:pt idx="11">
                  <c:v>29.3</c:v>
                </c:pt>
                <c:pt idx="12">
                  <c:v>30.9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'SR CAPEX'!$B$17</c:f>
              <c:strCache>
                <c:ptCount val="1"/>
                <c:pt idx="0">
                  <c:v>Brampton </c:v>
                </c:pt>
              </c:strCache>
            </c:strRef>
          </c:tx>
          <c:marker>
            <c:symbol val="none"/>
          </c:marker>
          <c:val>
            <c:numRef>
              <c:f>'SR CAPEX'!$C$17:$O$17</c:f>
              <c:numCache>
                <c:formatCode>"$"#,##0.00_);[Red]\("$"#,##0.00\)</c:formatCode>
                <c:ptCount val="13"/>
                <c:pt idx="0">
                  <c:v>3.5</c:v>
                </c:pt>
                <c:pt idx="1">
                  <c:v>4</c:v>
                </c:pt>
                <c:pt idx="2">
                  <c:v>3.9</c:v>
                </c:pt>
                <c:pt idx="3">
                  <c:v>2.7</c:v>
                </c:pt>
                <c:pt idx="4">
                  <c:v>0.6</c:v>
                </c:pt>
                <c:pt idx="5">
                  <c:v>4.3</c:v>
                </c:pt>
                <c:pt idx="6">
                  <c:v>4</c:v>
                </c:pt>
                <c:pt idx="7">
                  <c:v>3.8</c:v>
                </c:pt>
                <c:pt idx="8">
                  <c:v>4.3</c:v>
                </c:pt>
                <c:pt idx="9">
                  <c:v>5.7</c:v>
                </c:pt>
                <c:pt idx="10">
                  <c:v>6.3</c:v>
                </c:pt>
                <c:pt idx="11">
                  <c:v>7.2</c:v>
                </c:pt>
                <c:pt idx="12">
                  <c:v>8.4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'SR CAPEX'!$B$18</c:f>
              <c:strCache>
                <c:ptCount val="1"/>
                <c:pt idx="0">
                  <c:v>Guelph </c:v>
                </c:pt>
              </c:strCache>
            </c:strRef>
          </c:tx>
          <c:marker>
            <c:symbol val="none"/>
          </c:marker>
          <c:val>
            <c:numRef>
              <c:f>'SR CAPEX'!$C$18:$O$18</c:f>
              <c:numCache>
                <c:formatCode>"$"#,##0.00_);[Red]\("$"#,##0.00\)</c:formatCode>
                <c:ptCount val="13"/>
                <c:pt idx="0">
                  <c:v>2.1</c:v>
                </c:pt>
                <c:pt idx="1">
                  <c:v>2.6</c:v>
                </c:pt>
                <c:pt idx="2">
                  <c:v>3.2</c:v>
                </c:pt>
                <c:pt idx="3">
                  <c:v>1.3</c:v>
                </c:pt>
                <c:pt idx="4">
                  <c:v>3.2</c:v>
                </c:pt>
                <c:pt idx="5">
                  <c:v>4</c:v>
                </c:pt>
                <c:pt idx="6">
                  <c:v>0.6</c:v>
                </c:pt>
                <c:pt idx="7">
                  <c:v>0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'SR CAPEX'!$B$19</c:f>
              <c:strCache>
                <c:ptCount val="1"/>
                <c:pt idx="0">
                  <c:v>Subtotal </c:v>
                </c:pt>
              </c:strCache>
            </c:strRef>
          </c:tx>
          <c:marker>
            <c:symbol val="none"/>
          </c:marker>
          <c:val>
            <c:numRef>
              <c:f>'SR CAPEX'!$C$19:$O$19</c:f>
              <c:numCache>
                <c:formatCode>"$"#,##0.00_);[Red]\("$"#,##0.00\)</c:formatCode>
                <c:ptCount val="13"/>
                <c:pt idx="0">
                  <c:v>13.7</c:v>
                </c:pt>
                <c:pt idx="1">
                  <c:v>34.300000000000004</c:v>
                </c:pt>
                <c:pt idx="2">
                  <c:v>45.9</c:v>
                </c:pt>
                <c:pt idx="3">
                  <c:v>38.6</c:v>
                </c:pt>
                <c:pt idx="4">
                  <c:v>36.400000000000006</c:v>
                </c:pt>
                <c:pt idx="5">
                  <c:v>46.5</c:v>
                </c:pt>
                <c:pt idx="6">
                  <c:v>40.800000000000004</c:v>
                </c:pt>
                <c:pt idx="7">
                  <c:v>33.200000000000003</c:v>
                </c:pt>
                <c:pt idx="8">
                  <c:v>48</c:v>
                </c:pt>
                <c:pt idx="9">
                  <c:v>61.1</c:v>
                </c:pt>
                <c:pt idx="10">
                  <c:v>68.3</c:v>
                </c:pt>
                <c:pt idx="11">
                  <c:v>74.3</c:v>
                </c:pt>
                <c:pt idx="12">
                  <c:v>81.100000000000009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53536"/>
        <c:axId val="58410496"/>
      </c:lineChart>
      <c:dateAx>
        <c:axId val="5835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Year 2012-2024</a:t>
                </a:r>
              </a:p>
            </c:rich>
          </c:tx>
          <c:overlay val="0"/>
        </c:title>
        <c:majorTickMark val="out"/>
        <c:minorTickMark val="none"/>
        <c:tickLblPos val="nextTo"/>
        <c:crossAx val="58410496"/>
        <c:crosses val="autoZero"/>
        <c:auto val="0"/>
        <c:lblOffset val="100"/>
        <c:baseTimeUnit val="days"/>
      </c:dateAx>
      <c:valAx>
        <c:axId val="58410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$MM</a:t>
                </a:r>
              </a:p>
            </c:rich>
          </c:tx>
          <c:overlay val="0"/>
        </c:title>
        <c:numFmt formatCode="&quot;$&quot;#,##0.00_);[Red]\(&quot;$&quot;#,##0.00\)" sourceLinked="1"/>
        <c:majorTickMark val="none"/>
        <c:minorTickMark val="none"/>
        <c:tickLblPos val="nextTo"/>
        <c:crossAx val="5835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Wood Pole Replacement Capital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93307086614172"/>
          <c:y val="0.14237277631962669"/>
          <c:w val="0.53148293963254589"/>
          <c:h val="0.72312882764654418"/>
        </c:manualLayout>
      </c:layout>
      <c:lineChart>
        <c:grouping val="standard"/>
        <c:varyColors val="0"/>
        <c:ser>
          <c:idx val="0"/>
          <c:order val="0"/>
          <c:tx>
            <c:strRef>
              <c:f>'SR CAPEX'!$B$21</c:f>
              <c:strCache>
                <c:ptCount val="1"/>
                <c:pt idx="0">
                  <c:v>Powerstream </c:v>
                </c:pt>
              </c:strCache>
            </c:strRef>
          </c:tx>
          <c:marker>
            <c:symbol val="none"/>
          </c:marker>
          <c:val>
            <c:numRef>
              <c:f>'SR CAPEX'!$C$21:$O$21</c:f>
              <c:numCache>
                <c:formatCode>"$"#,##0.00_);[Red]\("$"#,##0.00\)</c:formatCode>
                <c:ptCount val="13"/>
                <c:pt idx="0">
                  <c:v>4.0999999999999996</c:v>
                </c:pt>
                <c:pt idx="1">
                  <c:v>4.9000000000000004</c:v>
                </c:pt>
                <c:pt idx="2">
                  <c:v>5.9</c:v>
                </c:pt>
                <c:pt idx="3">
                  <c:v>6.2</c:v>
                </c:pt>
                <c:pt idx="4">
                  <c:v>4.4000000000000004</c:v>
                </c:pt>
                <c:pt idx="5">
                  <c:v>4</c:v>
                </c:pt>
                <c:pt idx="6">
                  <c:v>4.5999999999999996</c:v>
                </c:pt>
                <c:pt idx="7">
                  <c:v>4.9000000000000004</c:v>
                </c:pt>
                <c:pt idx="8">
                  <c:v>5.6</c:v>
                </c:pt>
                <c:pt idx="9">
                  <c:v>5.9</c:v>
                </c:pt>
                <c:pt idx="10">
                  <c:v>6.1</c:v>
                </c:pt>
                <c:pt idx="11">
                  <c:v>6.4</c:v>
                </c:pt>
                <c:pt idx="12">
                  <c:v>6.4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 CAPEX'!$B$22</c:f>
              <c:strCache>
                <c:ptCount val="1"/>
                <c:pt idx="0">
                  <c:v>Horizon </c:v>
                </c:pt>
              </c:strCache>
            </c:strRef>
          </c:tx>
          <c:marker>
            <c:symbol val="none"/>
          </c:marker>
          <c:val>
            <c:numRef>
              <c:f>'SR CAPEX'!$C$22:$O$22</c:f>
              <c:numCache>
                <c:formatCode>"$"#,##0.00_);[Red]\("$"#,##0.00\)</c:formatCode>
                <c:ptCount val="13"/>
                <c:pt idx="0">
                  <c:v>0.9</c:v>
                </c:pt>
                <c:pt idx="1">
                  <c:v>0.7</c:v>
                </c:pt>
                <c:pt idx="2">
                  <c:v>1.2</c:v>
                </c:pt>
                <c:pt idx="3">
                  <c:v>1.3</c:v>
                </c:pt>
                <c:pt idx="4">
                  <c:v>1.6</c:v>
                </c:pt>
                <c:pt idx="5">
                  <c:v>0.8</c:v>
                </c:pt>
                <c:pt idx="6">
                  <c:v>1.9</c:v>
                </c:pt>
                <c:pt idx="7">
                  <c:v>1.9</c:v>
                </c:pt>
                <c:pt idx="8">
                  <c:v>2.2999999999999998</c:v>
                </c:pt>
                <c:pt idx="9">
                  <c:v>2.5</c:v>
                </c:pt>
                <c:pt idx="10">
                  <c:v>2.8</c:v>
                </c:pt>
                <c:pt idx="11">
                  <c:v>3.1</c:v>
                </c:pt>
                <c:pt idx="12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'SR CAPEX'!$B$23</c:f>
              <c:strCache>
                <c:ptCount val="1"/>
                <c:pt idx="0">
                  <c:v>Enersource </c:v>
                </c:pt>
              </c:strCache>
            </c:strRef>
          </c:tx>
          <c:marker>
            <c:symbol val="none"/>
          </c:marker>
          <c:val>
            <c:numRef>
              <c:f>'SR CAPEX'!$C$23:$O$23</c:f>
              <c:numCache>
                <c:formatCode>"$"#,##0.00_);[Red]\("$"#,##0.00\)</c:formatCode>
                <c:ptCount val="13"/>
                <c:pt idx="0">
                  <c:v>0.6</c:v>
                </c:pt>
                <c:pt idx="1">
                  <c:v>0.3</c:v>
                </c:pt>
                <c:pt idx="2">
                  <c:v>0.5</c:v>
                </c:pt>
                <c:pt idx="3">
                  <c:v>7.3</c:v>
                </c:pt>
                <c:pt idx="4">
                  <c:v>9.6</c:v>
                </c:pt>
                <c:pt idx="5">
                  <c:v>8.4</c:v>
                </c:pt>
                <c:pt idx="6">
                  <c:v>7.7</c:v>
                </c:pt>
                <c:pt idx="7">
                  <c:v>6.4</c:v>
                </c:pt>
                <c:pt idx="8">
                  <c:v>4.5</c:v>
                </c:pt>
                <c:pt idx="9">
                  <c:v>3.9</c:v>
                </c:pt>
                <c:pt idx="10">
                  <c:v>3.5</c:v>
                </c:pt>
                <c:pt idx="11">
                  <c:v>3.1</c:v>
                </c:pt>
                <c:pt idx="12">
                  <c:v>2.7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'SR CAPEX'!$B$24</c:f>
              <c:strCache>
                <c:ptCount val="1"/>
                <c:pt idx="0">
                  <c:v>Brampton </c:v>
                </c:pt>
              </c:strCache>
            </c:strRef>
          </c:tx>
          <c:marker>
            <c:symbol val="none"/>
          </c:marker>
          <c:val>
            <c:numRef>
              <c:f>'SR CAPEX'!$C$24:$O$24</c:f>
              <c:numCache>
                <c:formatCode>"$"#,##0.00_);[Red]\("$"#,##0.00\)</c:formatCode>
                <c:ptCount val="13"/>
                <c:pt idx="0">
                  <c:v>1.1000000000000001</c:v>
                </c:pt>
                <c:pt idx="1">
                  <c:v>1</c:v>
                </c:pt>
                <c:pt idx="2">
                  <c:v>1.2</c:v>
                </c:pt>
                <c:pt idx="3">
                  <c:v>0.1</c:v>
                </c:pt>
                <c:pt idx="4">
                  <c:v>0.6</c:v>
                </c:pt>
                <c:pt idx="5">
                  <c:v>1.3</c:v>
                </c:pt>
                <c:pt idx="6">
                  <c:v>0.8</c:v>
                </c:pt>
                <c:pt idx="7">
                  <c:v>0.7</c:v>
                </c:pt>
                <c:pt idx="8">
                  <c:v>0.9</c:v>
                </c:pt>
                <c:pt idx="9">
                  <c:v>2.1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'SR CAPEX'!$B$25</c:f>
              <c:strCache>
                <c:ptCount val="1"/>
                <c:pt idx="0">
                  <c:v>Guelph </c:v>
                </c:pt>
              </c:strCache>
            </c:strRef>
          </c:tx>
          <c:marker>
            <c:symbol val="none"/>
          </c:marker>
          <c:val>
            <c:numRef>
              <c:f>'SR CAPEX'!$C$25:$O$25</c:f>
              <c:numCache>
                <c:formatCode>"$"#,##0.00_);[Red]\("$"#,##0.00\)</c:formatCode>
                <c:ptCount val="13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1.5</c:v>
                </c:pt>
                <c:pt idx="4">
                  <c:v>2.2000000000000002</c:v>
                </c:pt>
                <c:pt idx="5">
                  <c:v>2.6</c:v>
                </c:pt>
                <c:pt idx="6">
                  <c:v>2.7</c:v>
                </c:pt>
                <c:pt idx="7">
                  <c:v>1.4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1.3</c:v>
                </c:pt>
                <c:pt idx="12">
                  <c:v>1.3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'SR CAPEX'!$B$26</c:f>
              <c:strCache>
                <c:ptCount val="1"/>
                <c:pt idx="0">
                  <c:v>Subtotal </c:v>
                </c:pt>
              </c:strCache>
            </c:strRef>
          </c:tx>
          <c:marker>
            <c:symbol val="none"/>
          </c:marker>
          <c:val>
            <c:numRef>
              <c:f>'SR CAPEX'!$C$26:$O$26</c:f>
              <c:numCache>
                <c:formatCode>"$"#,##0.00_);[Red]\("$"#,##0.00\)</c:formatCode>
                <c:ptCount val="13"/>
                <c:pt idx="0">
                  <c:v>6.9999999999999991</c:v>
                </c:pt>
                <c:pt idx="1">
                  <c:v>7</c:v>
                </c:pt>
                <c:pt idx="2">
                  <c:v>9</c:v>
                </c:pt>
                <c:pt idx="3">
                  <c:v>16.399999999999999</c:v>
                </c:pt>
                <c:pt idx="4">
                  <c:v>18.399999999999999</c:v>
                </c:pt>
                <c:pt idx="5">
                  <c:v>17.100000000000001</c:v>
                </c:pt>
                <c:pt idx="6">
                  <c:v>17.7</c:v>
                </c:pt>
                <c:pt idx="7">
                  <c:v>15.3</c:v>
                </c:pt>
                <c:pt idx="8">
                  <c:v>14.499999999999998</c:v>
                </c:pt>
                <c:pt idx="9">
                  <c:v>15.6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45824"/>
        <c:axId val="59852288"/>
      </c:lineChart>
      <c:dateAx>
        <c:axId val="5884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2012-2020</a:t>
                </a:r>
              </a:p>
            </c:rich>
          </c:tx>
          <c:overlay val="0"/>
        </c:title>
        <c:majorTickMark val="none"/>
        <c:minorTickMark val="none"/>
        <c:tickLblPos val="nextTo"/>
        <c:crossAx val="59852288"/>
        <c:crosses val="autoZero"/>
        <c:auto val="0"/>
        <c:lblOffset val="100"/>
        <c:baseTimeUnit val="days"/>
      </c:dateAx>
      <c:valAx>
        <c:axId val="59852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$MM</a:t>
                </a:r>
              </a:p>
            </c:rich>
          </c:tx>
          <c:overlay val="0"/>
        </c:title>
        <c:numFmt formatCode="&quot;$&quot;#,##0.00_);[Red]\(&quot;$&quot;#,##0.00\)" sourceLinked="1"/>
        <c:majorTickMark val="none"/>
        <c:minorTickMark val="none"/>
        <c:tickLblPos val="nextTo"/>
        <c:crossAx val="58845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System Renewal Capital by Rate Zone</a:t>
            </a:r>
          </a:p>
          <a:p>
            <a:pPr>
              <a:defRPr sz="1200"/>
            </a:pPr>
            <a:r>
              <a:rPr lang="en-US" sz="1200"/>
              <a:t>All Assets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812751531058618"/>
          <c:y val="0.14237277631962672"/>
          <c:w val="0.51739960629921256"/>
          <c:h val="0.72312882764654418"/>
        </c:manualLayout>
      </c:layout>
      <c:lineChart>
        <c:grouping val="standard"/>
        <c:varyColors val="0"/>
        <c:ser>
          <c:idx val="0"/>
          <c:order val="0"/>
          <c:tx>
            <c:strRef>
              <c:f>'SR CAPEX'!$B$6</c:f>
              <c:strCache>
                <c:ptCount val="1"/>
                <c:pt idx="0">
                  <c:v>Powerstream </c:v>
                </c:pt>
              </c:strCache>
            </c:strRef>
          </c:tx>
          <c:marker>
            <c:symbol val="none"/>
          </c:marker>
          <c:val>
            <c:numRef>
              <c:f>'SR CAPEX'!$C$6:$O$6</c:f>
              <c:numCache>
                <c:formatCode>"$"#,##0.00_);[Red]\("$"#,##0.00\)</c:formatCode>
                <c:ptCount val="13"/>
                <c:pt idx="0">
                  <c:v>17</c:v>
                </c:pt>
                <c:pt idx="1">
                  <c:v>22.3</c:v>
                </c:pt>
                <c:pt idx="2">
                  <c:v>39.200000000000003</c:v>
                </c:pt>
                <c:pt idx="3">
                  <c:v>47.4</c:v>
                </c:pt>
                <c:pt idx="4">
                  <c:v>42.2</c:v>
                </c:pt>
                <c:pt idx="5">
                  <c:v>39.4</c:v>
                </c:pt>
                <c:pt idx="6">
                  <c:v>38.1</c:v>
                </c:pt>
                <c:pt idx="7">
                  <c:v>38.200000000000003</c:v>
                </c:pt>
                <c:pt idx="8">
                  <c:v>52.1</c:v>
                </c:pt>
                <c:pt idx="9">
                  <c:v>52.2</c:v>
                </c:pt>
                <c:pt idx="10">
                  <c:v>55.6</c:v>
                </c:pt>
                <c:pt idx="11">
                  <c:v>61</c:v>
                </c:pt>
                <c:pt idx="12">
                  <c:v>66.099999999999994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 CAPEX'!$B$7</c:f>
              <c:strCache>
                <c:ptCount val="1"/>
                <c:pt idx="0">
                  <c:v>Horizon</c:v>
                </c:pt>
              </c:strCache>
            </c:strRef>
          </c:tx>
          <c:marker>
            <c:symbol val="none"/>
          </c:marker>
          <c:val>
            <c:numRef>
              <c:f>'SR CAPEX'!$C$7:$O$7</c:f>
              <c:numCache>
                <c:formatCode>"$"#,##0.00_);[Red]\("$"#,##0.00\)</c:formatCode>
                <c:ptCount val="13"/>
                <c:pt idx="0">
                  <c:v>14.1</c:v>
                </c:pt>
                <c:pt idx="1">
                  <c:v>18.399999999999999</c:v>
                </c:pt>
                <c:pt idx="2">
                  <c:v>15.4</c:v>
                </c:pt>
                <c:pt idx="3">
                  <c:v>17.399999999999999</c:v>
                </c:pt>
                <c:pt idx="4">
                  <c:v>23</c:v>
                </c:pt>
                <c:pt idx="5">
                  <c:v>33.299999999999997</c:v>
                </c:pt>
                <c:pt idx="6">
                  <c:v>31.6</c:v>
                </c:pt>
                <c:pt idx="7">
                  <c:v>36.299999999999997</c:v>
                </c:pt>
                <c:pt idx="8">
                  <c:v>25.7</c:v>
                </c:pt>
                <c:pt idx="9">
                  <c:v>27.9</c:v>
                </c:pt>
                <c:pt idx="10">
                  <c:v>30.4</c:v>
                </c:pt>
                <c:pt idx="11">
                  <c:v>23.4</c:v>
                </c:pt>
                <c:pt idx="12">
                  <c:v>33.5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'SR CAPEX'!$B$8</c:f>
              <c:strCache>
                <c:ptCount val="1"/>
                <c:pt idx="0">
                  <c:v>Enersource</c:v>
                </c:pt>
              </c:strCache>
            </c:strRef>
          </c:tx>
          <c:marker>
            <c:symbol val="none"/>
          </c:marker>
          <c:val>
            <c:numRef>
              <c:f>'SR CAPEX'!$C$8:$O$8</c:f>
              <c:numCache>
                <c:formatCode>"$"#,##0.00_);[Red]\("$"#,##0.00\)</c:formatCode>
                <c:ptCount val="13"/>
                <c:pt idx="0">
                  <c:v>16.2</c:v>
                </c:pt>
                <c:pt idx="1">
                  <c:v>20.9</c:v>
                </c:pt>
                <c:pt idx="2">
                  <c:v>31.3</c:v>
                </c:pt>
                <c:pt idx="3">
                  <c:v>44.7</c:v>
                </c:pt>
                <c:pt idx="4">
                  <c:v>40.4</c:v>
                </c:pt>
                <c:pt idx="5">
                  <c:v>43.9</c:v>
                </c:pt>
                <c:pt idx="6">
                  <c:v>41.6</c:v>
                </c:pt>
                <c:pt idx="7">
                  <c:v>32.799999999999997</c:v>
                </c:pt>
                <c:pt idx="8">
                  <c:v>37.6</c:v>
                </c:pt>
                <c:pt idx="9">
                  <c:v>39.799999999999997</c:v>
                </c:pt>
                <c:pt idx="10">
                  <c:v>42.4</c:v>
                </c:pt>
                <c:pt idx="11">
                  <c:v>45.3</c:v>
                </c:pt>
                <c:pt idx="12">
                  <c:v>51.8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'SR CAPEX'!$B$9</c:f>
              <c:strCache>
                <c:ptCount val="1"/>
                <c:pt idx="0">
                  <c:v>Brampton </c:v>
                </c:pt>
              </c:strCache>
            </c:strRef>
          </c:tx>
          <c:marker>
            <c:symbol val="none"/>
          </c:marker>
          <c:val>
            <c:numRef>
              <c:f>'SR CAPEX'!$C$9:$O$9</c:f>
              <c:numCache>
                <c:formatCode>"$"#,##0.00_);[Red]\("$"#,##0.00\)</c:formatCode>
                <c:ptCount val="13"/>
                <c:pt idx="0">
                  <c:v>8.6999999999999993</c:v>
                </c:pt>
                <c:pt idx="1">
                  <c:v>12.1</c:v>
                </c:pt>
                <c:pt idx="2">
                  <c:v>9.1</c:v>
                </c:pt>
                <c:pt idx="3">
                  <c:v>9.8000000000000007</c:v>
                </c:pt>
                <c:pt idx="4">
                  <c:v>7.2</c:v>
                </c:pt>
                <c:pt idx="5">
                  <c:v>11.9</c:v>
                </c:pt>
                <c:pt idx="6">
                  <c:v>13.6</c:v>
                </c:pt>
                <c:pt idx="7">
                  <c:v>14.7</c:v>
                </c:pt>
                <c:pt idx="8">
                  <c:v>17.399999999999999</c:v>
                </c:pt>
                <c:pt idx="9">
                  <c:v>15.8</c:v>
                </c:pt>
                <c:pt idx="10">
                  <c:v>19.100000000000001</c:v>
                </c:pt>
                <c:pt idx="11">
                  <c:v>19.8</c:v>
                </c:pt>
                <c:pt idx="12">
                  <c:v>19.100000000000001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'SR CAPEX'!$B$10</c:f>
              <c:strCache>
                <c:ptCount val="1"/>
                <c:pt idx="0">
                  <c:v>Guelph </c:v>
                </c:pt>
              </c:strCache>
            </c:strRef>
          </c:tx>
          <c:marker>
            <c:symbol val="none"/>
          </c:marker>
          <c:val>
            <c:numRef>
              <c:f>'SR CAPEX'!$C$10:$O$10</c:f>
              <c:numCache>
                <c:formatCode>"$"#,##0.00_);[Red]\("$"#,##0.00\)</c:formatCode>
                <c:ptCount val="13"/>
                <c:pt idx="0">
                  <c:v>2.5</c:v>
                </c:pt>
                <c:pt idx="1">
                  <c:v>2.8</c:v>
                </c:pt>
                <c:pt idx="2">
                  <c:v>3.7</c:v>
                </c:pt>
                <c:pt idx="3">
                  <c:v>3.3</c:v>
                </c:pt>
                <c:pt idx="4">
                  <c:v>6.2</c:v>
                </c:pt>
                <c:pt idx="5">
                  <c:v>7.5</c:v>
                </c:pt>
                <c:pt idx="6">
                  <c:v>4.8</c:v>
                </c:pt>
                <c:pt idx="7">
                  <c:v>5.6</c:v>
                </c:pt>
                <c:pt idx="8">
                  <c:v>6.1</c:v>
                </c:pt>
                <c:pt idx="9">
                  <c:v>6.3</c:v>
                </c:pt>
                <c:pt idx="10">
                  <c:v>6.5</c:v>
                </c:pt>
                <c:pt idx="11">
                  <c:v>6.6</c:v>
                </c:pt>
                <c:pt idx="12">
                  <c:v>6.8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'SR CAPEX'!$B$11</c:f>
              <c:strCache>
                <c:ptCount val="1"/>
                <c:pt idx="0">
                  <c:v> Total </c:v>
                </c:pt>
              </c:strCache>
            </c:strRef>
          </c:tx>
          <c:marker>
            <c:symbol val="none"/>
          </c:marker>
          <c:val>
            <c:numRef>
              <c:f>'SR CAPEX'!$C$11:$O$11</c:f>
              <c:numCache>
                <c:formatCode>"$"#,##0.00_);[Red]\("$"#,##0.00\)</c:formatCode>
                <c:ptCount val="13"/>
                <c:pt idx="0">
                  <c:v>58.5</c:v>
                </c:pt>
                <c:pt idx="1">
                  <c:v>76.5</c:v>
                </c:pt>
                <c:pt idx="2">
                  <c:v>98.7</c:v>
                </c:pt>
                <c:pt idx="3">
                  <c:v>122.6</c:v>
                </c:pt>
                <c:pt idx="4">
                  <c:v>119</c:v>
                </c:pt>
                <c:pt idx="5">
                  <c:v>136</c:v>
                </c:pt>
                <c:pt idx="6">
                  <c:v>129.70000000000002</c:v>
                </c:pt>
                <c:pt idx="7">
                  <c:v>127.6</c:v>
                </c:pt>
                <c:pt idx="8">
                  <c:v>138.9</c:v>
                </c:pt>
                <c:pt idx="9">
                  <c:v>142</c:v>
                </c:pt>
                <c:pt idx="10">
                  <c:v>154</c:v>
                </c:pt>
                <c:pt idx="11">
                  <c:v>156.1</c:v>
                </c:pt>
                <c:pt idx="12">
                  <c:v>177.29999999999998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76"/>
        <c:axId val="69634304"/>
      </c:lineChart>
      <c:dateAx>
        <c:axId val="696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Year 2012-2024</a:t>
                </a:r>
              </a:p>
            </c:rich>
          </c:tx>
          <c:overlay val="0"/>
        </c:title>
        <c:majorTickMark val="none"/>
        <c:minorTickMark val="none"/>
        <c:tickLblPos val="nextTo"/>
        <c:crossAx val="69634304"/>
        <c:crosses val="autoZero"/>
        <c:auto val="0"/>
        <c:lblOffset val="100"/>
        <c:baseTimeUnit val="days"/>
        <c:majorUnit val="1"/>
      </c:dateAx>
      <c:valAx>
        <c:axId val="6963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$MM</a:t>
                </a:r>
              </a:p>
            </c:rich>
          </c:tx>
          <c:overlay val="0"/>
        </c:title>
        <c:numFmt formatCode="&quot;$&quot;#,##0.00_);[Red]\(&quot;$&quot;#,##0.00\)" sourceLinked="1"/>
        <c:majorTickMark val="none"/>
        <c:minorTickMark val="none"/>
        <c:tickLblPos val="nextTo"/>
        <c:crossAx val="6963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6703</xdr:colOff>
      <xdr:row>44</xdr:row>
      <xdr:rowOff>34925</xdr:rowOff>
    </xdr:from>
    <xdr:to>
      <xdr:col>13</xdr:col>
      <xdr:colOff>311503</xdr:colOff>
      <xdr:row>59</xdr:row>
      <xdr:rowOff>15875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271637</xdr:colOff>
      <xdr:row>61</xdr:row>
      <xdr:rowOff>7759</xdr:rowOff>
    </xdr:from>
    <xdr:to>
      <xdr:col>9</xdr:col>
      <xdr:colOff>596193</xdr:colOff>
      <xdr:row>75</xdr:row>
      <xdr:rowOff>182737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158751</xdr:colOff>
      <xdr:row>44</xdr:row>
      <xdr:rowOff>50095</xdr:rowOff>
    </xdr:from>
    <xdr:to>
      <xdr:col>5</xdr:col>
      <xdr:colOff>539751</xdr:colOff>
      <xdr:row>59</xdr:row>
      <xdr:rowOff>41628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zoomScale="90" zoomScaleNormal="90" workbookViewId="0">
      <selection activeCell="K19" sqref="K19:O19"/>
    </sheetView>
  </sheetViews>
  <sheetFormatPr defaultRowHeight="14.5" x14ac:dyDescent="0.35"/>
  <cols>
    <col min="1" max="1" width="22.90625" customWidth="1"/>
    <col min="2" max="2" width="11.6328125" customWidth="1"/>
    <col min="16" max="17" width="9.54296875" customWidth="1"/>
  </cols>
  <sheetData>
    <row r="1" spans="1:17" x14ac:dyDescent="0.35">
      <c r="A1" s="11" t="s">
        <v>8</v>
      </c>
      <c r="B1" s="11"/>
      <c r="C1" s="11"/>
      <c r="D1" s="11"/>
      <c r="E1" s="11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7" x14ac:dyDescent="0.35">
      <c r="A2" s="11"/>
      <c r="B2" s="11"/>
      <c r="C2" s="16">
        <v>2012</v>
      </c>
      <c r="D2" s="16">
        <v>2013</v>
      </c>
      <c r="E2" s="16">
        <v>2014</v>
      </c>
      <c r="F2" s="16">
        <v>2015</v>
      </c>
      <c r="G2" s="16">
        <v>2016</v>
      </c>
      <c r="H2" s="16">
        <v>2017</v>
      </c>
      <c r="I2" s="16">
        <v>2018</v>
      </c>
      <c r="J2" s="16">
        <v>2019</v>
      </c>
      <c r="K2" s="30">
        <v>2020</v>
      </c>
      <c r="L2" s="30">
        <v>2021</v>
      </c>
      <c r="M2" s="30">
        <v>2022</v>
      </c>
      <c r="N2" s="30">
        <v>2023</v>
      </c>
      <c r="O2" s="30">
        <v>2024</v>
      </c>
      <c r="P2" s="11" t="s">
        <v>125</v>
      </c>
      <c r="Q2" s="11" t="s">
        <v>126</v>
      </c>
    </row>
    <row r="3" spans="1:17" x14ac:dyDescent="0.35">
      <c r="A3" s="11"/>
      <c r="B3" s="11"/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  <c r="J3" s="16" t="s">
        <v>1</v>
      </c>
      <c r="K3" s="30" t="s">
        <v>2</v>
      </c>
      <c r="L3" s="30" t="s">
        <v>2</v>
      </c>
      <c r="M3" s="30" t="s">
        <v>2</v>
      </c>
      <c r="N3" s="30" t="s">
        <v>2</v>
      </c>
      <c r="O3" s="30" t="s">
        <v>2</v>
      </c>
      <c r="P3" s="11" t="s">
        <v>124</v>
      </c>
      <c r="Q3" s="20" t="s">
        <v>129</v>
      </c>
    </row>
    <row r="4" spans="1:17" x14ac:dyDescent="0.35">
      <c r="A4" s="11" t="s">
        <v>7</v>
      </c>
      <c r="B4" s="11"/>
      <c r="K4" s="29"/>
      <c r="L4" s="29"/>
      <c r="M4" s="29"/>
      <c r="N4" s="29"/>
      <c r="O4" s="29"/>
    </row>
    <row r="5" spans="1:17" x14ac:dyDescent="0.35">
      <c r="A5" s="11" t="s">
        <v>4</v>
      </c>
      <c r="B5" s="11"/>
      <c r="K5" s="29"/>
      <c r="L5" s="29"/>
      <c r="M5" s="29"/>
      <c r="N5" s="29"/>
      <c r="O5" s="29"/>
    </row>
    <row r="6" spans="1:17" x14ac:dyDescent="0.35">
      <c r="A6" s="11" t="s">
        <v>142</v>
      </c>
      <c r="B6" s="11" t="s">
        <v>112</v>
      </c>
      <c r="C6" s="17">
        <v>17</v>
      </c>
      <c r="D6" s="17">
        <v>22.3</v>
      </c>
      <c r="E6" s="17">
        <v>39.200000000000003</v>
      </c>
      <c r="F6" s="17">
        <v>47.4</v>
      </c>
      <c r="G6" s="17">
        <v>42.2</v>
      </c>
      <c r="H6" s="17">
        <v>39.4</v>
      </c>
      <c r="I6" s="17">
        <v>38.1</v>
      </c>
      <c r="J6" s="17">
        <v>38.200000000000003</v>
      </c>
      <c r="K6" s="28">
        <v>52.1</v>
      </c>
      <c r="L6" s="28">
        <v>52.2</v>
      </c>
      <c r="M6" s="28">
        <v>55.6</v>
      </c>
      <c r="N6" s="28">
        <v>61</v>
      </c>
      <c r="O6" s="28">
        <v>66.099999999999994</v>
      </c>
      <c r="P6" s="18">
        <f t="shared" ref="P6:P11" si="0">SUM(C6:I6)/7</f>
        <v>35.085714285714289</v>
      </c>
      <c r="Q6" s="19" t="s">
        <v>127</v>
      </c>
    </row>
    <row r="7" spans="1:17" x14ac:dyDescent="0.35">
      <c r="A7" s="11"/>
      <c r="B7" s="11" t="s">
        <v>113</v>
      </c>
      <c r="C7" s="17">
        <v>14.1</v>
      </c>
      <c r="D7" s="17">
        <v>18.399999999999999</v>
      </c>
      <c r="E7" s="17">
        <v>15.4</v>
      </c>
      <c r="F7" s="17">
        <v>17.399999999999999</v>
      </c>
      <c r="G7" s="17">
        <v>23</v>
      </c>
      <c r="H7" s="17">
        <v>33.299999999999997</v>
      </c>
      <c r="I7" s="17">
        <v>31.6</v>
      </c>
      <c r="J7" s="17">
        <v>36.299999999999997</v>
      </c>
      <c r="K7" s="28">
        <v>25.7</v>
      </c>
      <c r="L7" s="28">
        <v>27.9</v>
      </c>
      <c r="M7" s="28">
        <v>30.4</v>
      </c>
      <c r="N7" s="28">
        <v>23.4</v>
      </c>
      <c r="O7" s="28">
        <v>33.5</v>
      </c>
      <c r="P7" s="18">
        <f t="shared" si="0"/>
        <v>21.885714285714283</v>
      </c>
      <c r="Q7" s="19" t="s">
        <v>127</v>
      </c>
    </row>
    <row r="8" spans="1:17" x14ac:dyDescent="0.35">
      <c r="A8" s="11"/>
      <c r="B8" s="11" t="s">
        <v>114</v>
      </c>
      <c r="C8" s="17">
        <v>16.2</v>
      </c>
      <c r="D8" s="17">
        <v>20.9</v>
      </c>
      <c r="E8" s="17">
        <v>31.3</v>
      </c>
      <c r="F8" s="17">
        <v>44.7</v>
      </c>
      <c r="G8" s="17">
        <v>40.4</v>
      </c>
      <c r="H8" s="17">
        <v>43.9</v>
      </c>
      <c r="I8" s="17">
        <v>41.6</v>
      </c>
      <c r="J8" s="17">
        <v>32.799999999999997</v>
      </c>
      <c r="K8" s="28">
        <v>37.6</v>
      </c>
      <c r="L8" s="28">
        <v>39.799999999999997</v>
      </c>
      <c r="M8" s="28">
        <v>42.4</v>
      </c>
      <c r="N8" s="28">
        <v>45.3</v>
      </c>
      <c r="O8" s="28">
        <v>51.8</v>
      </c>
      <c r="P8" s="18">
        <f t="shared" si="0"/>
        <v>34.142857142857146</v>
      </c>
      <c r="Q8" s="19" t="s">
        <v>127</v>
      </c>
    </row>
    <row r="9" spans="1:17" x14ac:dyDescent="0.35">
      <c r="A9" s="32"/>
      <c r="B9" s="11" t="s">
        <v>76</v>
      </c>
      <c r="C9" s="17">
        <v>8.6999999999999993</v>
      </c>
      <c r="D9" s="17">
        <v>12.1</v>
      </c>
      <c r="E9" s="17">
        <v>9.1</v>
      </c>
      <c r="F9" s="17">
        <v>9.8000000000000007</v>
      </c>
      <c r="G9" s="17">
        <v>7.2</v>
      </c>
      <c r="H9" s="17">
        <v>11.9</v>
      </c>
      <c r="I9" s="17">
        <v>13.6</v>
      </c>
      <c r="J9" s="17">
        <v>14.7</v>
      </c>
      <c r="K9" s="28">
        <v>17.399999999999999</v>
      </c>
      <c r="L9" s="28">
        <v>15.8</v>
      </c>
      <c r="M9" s="28">
        <v>19.100000000000001</v>
      </c>
      <c r="N9" s="28">
        <v>19.8</v>
      </c>
      <c r="O9" s="28">
        <v>19.100000000000001</v>
      </c>
      <c r="P9" s="18">
        <f t="shared" si="0"/>
        <v>10.342857142857143</v>
      </c>
      <c r="Q9" s="19" t="s">
        <v>128</v>
      </c>
    </row>
    <row r="10" spans="1:17" x14ac:dyDescent="0.35">
      <c r="A10" s="11"/>
      <c r="B10" s="11" t="s">
        <v>115</v>
      </c>
      <c r="C10" s="17">
        <v>2.5</v>
      </c>
      <c r="D10" s="17">
        <v>2.8</v>
      </c>
      <c r="E10" s="17">
        <v>3.7</v>
      </c>
      <c r="F10" s="17">
        <v>3.3</v>
      </c>
      <c r="G10" s="17">
        <v>6.2</v>
      </c>
      <c r="H10" s="17">
        <v>7.5</v>
      </c>
      <c r="I10" s="17">
        <v>4.8</v>
      </c>
      <c r="J10" s="17">
        <v>5.6</v>
      </c>
      <c r="K10" s="28">
        <v>6.1</v>
      </c>
      <c r="L10" s="28">
        <v>6.3</v>
      </c>
      <c r="M10" s="28">
        <v>6.5</v>
      </c>
      <c r="N10" s="28">
        <v>6.6</v>
      </c>
      <c r="O10" s="28">
        <v>6.8</v>
      </c>
      <c r="P10" s="18">
        <f t="shared" si="0"/>
        <v>4.4000000000000004</v>
      </c>
      <c r="Q10" s="19" t="s">
        <v>128</v>
      </c>
    </row>
    <row r="11" spans="1:17" x14ac:dyDescent="0.35">
      <c r="A11" s="11" t="s">
        <v>116</v>
      </c>
      <c r="B11" s="11" t="s">
        <v>117</v>
      </c>
      <c r="C11" s="17">
        <f>SUM(C6:C10)</f>
        <v>58.5</v>
      </c>
      <c r="D11" s="17">
        <f t="shared" ref="D11:O11" si="1">SUM(D6:D10)</f>
        <v>76.5</v>
      </c>
      <c r="E11" s="17">
        <f t="shared" si="1"/>
        <v>98.7</v>
      </c>
      <c r="F11" s="17">
        <f t="shared" si="1"/>
        <v>122.6</v>
      </c>
      <c r="G11" s="17">
        <f t="shared" si="1"/>
        <v>119</v>
      </c>
      <c r="H11" s="17">
        <f t="shared" si="1"/>
        <v>136</v>
      </c>
      <c r="I11" s="17">
        <f t="shared" si="1"/>
        <v>129.70000000000002</v>
      </c>
      <c r="J11" s="17">
        <f t="shared" si="1"/>
        <v>127.6</v>
      </c>
      <c r="K11" s="28">
        <f t="shared" si="1"/>
        <v>138.9</v>
      </c>
      <c r="L11" s="28">
        <f t="shared" si="1"/>
        <v>142</v>
      </c>
      <c r="M11" s="28">
        <f t="shared" si="1"/>
        <v>154</v>
      </c>
      <c r="N11" s="28">
        <f t="shared" si="1"/>
        <v>156.1</v>
      </c>
      <c r="O11" s="28">
        <f t="shared" si="1"/>
        <v>177.29999999999998</v>
      </c>
      <c r="P11" s="18">
        <f t="shared" si="0"/>
        <v>105.85714285714286</v>
      </c>
      <c r="Q11" s="1"/>
    </row>
    <row r="12" spans="1:17" x14ac:dyDescent="0.35">
      <c r="A12" s="11"/>
      <c r="B12" s="11"/>
      <c r="C12" s="17"/>
      <c r="D12" s="17"/>
      <c r="E12" s="17"/>
      <c r="F12" s="17"/>
      <c r="G12" s="17"/>
      <c r="H12" s="17"/>
      <c r="I12" s="17"/>
      <c r="J12" s="17"/>
      <c r="K12" s="28"/>
      <c r="L12" s="28"/>
      <c r="M12" s="28"/>
      <c r="N12" s="28"/>
      <c r="O12" s="28"/>
      <c r="P12" s="18"/>
      <c r="Q12" s="1"/>
    </row>
    <row r="13" spans="1:17" x14ac:dyDescent="0.35">
      <c r="A13" s="11" t="s">
        <v>6</v>
      </c>
      <c r="B13" s="11"/>
      <c r="K13" s="29"/>
      <c r="L13" s="29"/>
      <c r="M13" s="29"/>
      <c r="N13" s="29"/>
      <c r="O13" s="29"/>
      <c r="P13" s="11"/>
      <c r="Q13" s="1"/>
    </row>
    <row r="14" spans="1:17" x14ac:dyDescent="0.35">
      <c r="A14" s="11"/>
      <c r="B14" s="11" t="s">
        <v>112</v>
      </c>
      <c r="C14" s="17">
        <v>3</v>
      </c>
      <c r="D14" s="17">
        <v>19.600000000000001</v>
      </c>
      <c r="E14" s="17">
        <v>21</v>
      </c>
      <c r="F14" s="17">
        <v>19.3</v>
      </c>
      <c r="G14" s="17">
        <v>14.5</v>
      </c>
      <c r="H14" s="17">
        <v>12</v>
      </c>
      <c r="I14" s="17">
        <v>13.5</v>
      </c>
      <c r="J14" s="17">
        <v>11.8</v>
      </c>
      <c r="K14" s="28">
        <v>19.3</v>
      </c>
      <c r="L14" s="28">
        <v>23</v>
      </c>
      <c r="M14" s="28">
        <v>26.6</v>
      </c>
      <c r="N14" s="28">
        <v>29.1</v>
      </c>
      <c r="O14" s="28">
        <v>32.299999999999997</v>
      </c>
      <c r="P14" s="18">
        <f t="shared" ref="P14:P19" si="2">SUM(C14:I14)/7</f>
        <v>14.700000000000001</v>
      </c>
      <c r="Q14" s="19" t="s">
        <v>127</v>
      </c>
    </row>
    <row r="15" spans="1:17" x14ac:dyDescent="0.35">
      <c r="A15" s="11"/>
      <c r="B15" s="11" t="s">
        <v>118</v>
      </c>
      <c r="C15" s="17">
        <v>0</v>
      </c>
      <c r="D15" s="17">
        <v>1.6</v>
      </c>
      <c r="E15" s="17">
        <v>0.9</v>
      </c>
      <c r="F15" s="17">
        <v>0.3</v>
      </c>
      <c r="G15" s="17">
        <v>4.7</v>
      </c>
      <c r="H15" s="17">
        <v>7.5</v>
      </c>
      <c r="I15" s="17">
        <v>6.6</v>
      </c>
      <c r="J15" s="17">
        <v>7.8</v>
      </c>
      <c r="K15" s="28">
        <v>6.3</v>
      </c>
      <c r="L15" s="28">
        <v>7.1</v>
      </c>
      <c r="M15" s="28">
        <v>7.4</v>
      </c>
      <c r="N15" s="28">
        <v>7.4</v>
      </c>
      <c r="O15" s="28">
        <v>8.1</v>
      </c>
      <c r="P15" s="18">
        <f t="shared" si="2"/>
        <v>3.0857142857142859</v>
      </c>
      <c r="Q15" s="19" t="s">
        <v>127</v>
      </c>
    </row>
    <row r="16" spans="1:17" x14ac:dyDescent="0.35">
      <c r="A16" s="11"/>
      <c r="B16" s="11" t="s">
        <v>119</v>
      </c>
      <c r="C16" s="17">
        <v>5.0999999999999996</v>
      </c>
      <c r="D16" s="17">
        <v>6.5</v>
      </c>
      <c r="E16" s="17">
        <v>16.899999999999999</v>
      </c>
      <c r="F16" s="17">
        <v>15</v>
      </c>
      <c r="G16" s="17">
        <v>13.4</v>
      </c>
      <c r="H16" s="17">
        <v>18.7</v>
      </c>
      <c r="I16" s="17">
        <v>16.100000000000001</v>
      </c>
      <c r="J16" s="17">
        <v>9.8000000000000007</v>
      </c>
      <c r="K16" s="28">
        <v>16.8</v>
      </c>
      <c r="L16" s="28">
        <v>24</v>
      </c>
      <c r="M16" s="28">
        <v>26.7</v>
      </c>
      <c r="N16" s="28">
        <v>29.3</v>
      </c>
      <c r="O16" s="28">
        <v>30.9</v>
      </c>
      <c r="P16" s="18">
        <f t="shared" si="2"/>
        <v>13.099999999999998</v>
      </c>
      <c r="Q16" s="19" t="s">
        <v>127</v>
      </c>
    </row>
    <row r="17" spans="1:17" x14ac:dyDescent="0.35">
      <c r="A17" s="11"/>
      <c r="B17" s="11" t="s">
        <v>76</v>
      </c>
      <c r="C17" s="17">
        <v>3.5</v>
      </c>
      <c r="D17" s="17">
        <v>4</v>
      </c>
      <c r="E17" s="17">
        <v>3.9</v>
      </c>
      <c r="F17" s="17">
        <v>2.7</v>
      </c>
      <c r="G17" s="17">
        <v>0.6</v>
      </c>
      <c r="H17" s="17">
        <v>4.3</v>
      </c>
      <c r="I17" s="17">
        <v>4</v>
      </c>
      <c r="J17" s="17">
        <v>3.8</v>
      </c>
      <c r="K17" s="28">
        <v>4.3</v>
      </c>
      <c r="L17" s="28">
        <v>5.7</v>
      </c>
      <c r="M17" s="28">
        <v>6.3</v>
      </c>
      <c r="N17" s="28">
        <v>7.2</v>
      </c>
      <c r="O17" s="28">
        <v>8.4</v>
      </c>
      <c r="P17" s="18">
        <f t="shared" si="2"/>
        <v>3.2857142857142856</v>
      </c>
      <c r="Q17" s="19" t="s">
        <v>127</v>
      </c>
    </row>
    <row r="18" spans="1:17" x14ac:dyDescent="0.35">
      <c r="A18" s="11"/>
      <c r="B18" s="11" t="s">
        <v>115</v>
      </c>
      <c r="C18" s="17">
        <v>2.1</v>
      </c>
      <c r="D18" s="17">
        <v>2.6</v>
      </c>
      <c r="E18" s="17">
        <v>3.2</v>
      </c>
      <c r="F18" s="17">
        <v>1.3</v>
      </c>
      <c r="G18" s="17">
        <v>3.2</v>
      </c>
      <c r="H18" s="17">
        <v>4</v>
      </c>
      <c r="I18" s="17">
        <v>0.6</v>
      </c>
      <c r="J18" s="17">
        <v>0</v>
      </c>
      <c r="K18" s="28">
        <v>1.3</v>
      </c>
      <c r="L18" s="28">
        <v>1.3</v>
      </c>
      <c r="M18" s="28">
        <v>1.3</v>
      </c>
      <c r="N18" s="28">
        <v>1.3</v>
      </c>
      <c r="O18" s="28">
        <v>1.4</v>
      </c>
      <c r="P18" s="18">
        <f t="shared" si="2"/>
        <v>2.4285714285714293</v>
      </c>
      <c r="Q18" s="19" t="s">
        <v>128</v>
      </c>
    </row>
    <row r="19" spans="1:17" x14ac:dyDescent="0.35">
      <c r="A19" s="11" t="s">
        <v>6</v>
      </c>
      <c r="B19" s="11" t="s">
        <v>120</v>
      </c>
      <c r="C19" s="17">
        <f>SUM(C14:C18)</f>
        <v>13.7</v>
      </c>
      <c r="D19" s="17">
        <f t="shared" ref="D19:O19" si="3">SUM(D14:D18)</f>
        <v>34.300000000000004</v>
      </c>
      <c r="E19" s="17">
        <f t="shared" si="3"/>
        <v>45.9</v>
      </c>
      <c r="F19" s="17">
        <f t="shared" si="3"/>
        <v>38.6</v>
      </c>
      <c r="G19" s="17">
        <f>SUM(G14:G18)</f>
        <v>36.400000000000006</v>
      </c>
      <c r="H19" s="17">
        <f t="shared" si="3"/>
        <v>46.5</v>
      </c>
      <c r="I19" s="17">
        <f>SUM(I14:I18)</f>
        <v>40.800000000000004</v>
      </c>
      <c r="J19" s="17">
        <f>SUM(J14:J18)</f>
        <v>33.200000000000003</v>
      </c>
      <c r="K19" s="28">
        <f t="shared" si="3"/>
        <v>48</v>
      </c>
      <c r="L19" s="28">
        <f t="shared" si="3"/>
        <v>61.1</v>
      </c>
      <c r="M19" s="28">
        <f t="shared" si="3"/>
        <v>68.3</v>
      </c>
      <c r="N19" s="28">
        <f t="shared" si="3"/>
        <v>74.3</v>
      </c>
      <c r="O19" s="28">
        <f t="shared" si="3"/>
        <v>81.100000000000009</v>
      </c>
      <c r="P19" s="18">
        <f t="shared" si="2"/>
        <v>36.6</v>
      </c>
      <c r="Q19" s="1"/>
    </row>
    <row r="20" spans="1:17" x14ac:dyDescent="0.35">
      <c r="A20" s="11" t="s">
        <v>3</v>
      </c>
      <c r="B20" s="11"/>
      <c r="K20" s="29"/>
      <c r="L20" s="29"/>
      <c r="M20" s="29"/>
      <c r="N20" s="29"/>
      <c r="O20" s="29"/>
      <c r="P20" s="11"/>
      <c r="Q20" s="1"/>
    </row>
    <row r="21" spans="1:17" x14ac:dyDescent="0.35">
      <c r="A21" s="11"/>
      <c r="B21" s="11" t="s">
        <v>112</v>
      </c>
      <c r="C21" s="17">
        <v>4.0999999999999996</v>
      </c>
      <c r="D21" s="17">
        <v>4.9000000000000004</v>
      </c>
      <c r="E21" s="17">
        <v>5.9</v>
      </c>
      <c r="F21" s="17">
        <v>6.2</v>
      </c>
      <c r="G21" s="17">
        <v>4.4000000000000004</v>
      </c>
      <c r="H21" s="17">
        <v>4</v>
      </c>
      <c r="I21" s="17">
        <v>4.5999999999999996</v>
      </c>
      <c r="J21" s="17">
        <v>4.9000000000000004</v>
      </c>
      <c r="K21" s="28">
        <v>5.6</v>
      </c>
      <c r="L21" s="28">
        <v>5.9</v>
      </c>
      <c r="M21" s="28">
        <v>6.1</v>
      </c>
      <c r="N21" s="28">
        <v>6.4</v>
      </c>
      <c r="O21" s="28">
        <v>6.4</v>
      </c>
      <c r="P21" s="18">
        <f t="shared" ref="P21:P32" si="4">SUM(C21:I21)/7</f>
        <v>4.8714285714285719</v>
      </c>
      <c r="Q21" s="19" t="s">
        <v>127</v>
      </c>
    </row>
    <row r="22" spans="1:17" x14ac:dyDescent="0.35">
      <c r="A22" s="11"/>
      <c r="B22" s="11" t="s">
        <v>118</v>
      </c>
      <c r="C22" s="17">
        <v>0.9</v>
      </c>
      <c r="D22" s="17">
        <v>0.7</v>
      </c>
      <c r="E22" s="17">
        <v>1.2</v>
      </c>
      <c r="F22" s="17">
        <v>1.3</v>
      </c>
      <c r="G22" s="17">
        <v>1.6</v>
      </c>
      <c r="H22" s="17">
        <v>0.8</v>
      </c>
      <c r="I22" s="17">
        <v>1.9</v>
      </c>
      <c r="J22" s="17">
        <v>1.9</v>
      </c>
      <c r="K22" s="28">
        <v>2.2999999999999998</v>
      </c>
      <c r="L22" s="28">
        <v>2.5</v>
      </c>
      <c r="M22" s="28">
        <v>2.8</v>
      </c>
      <c r="N22" s="28">
        <v>3.1</v>
      </c>
      <c r="O22" s="28">
        <v>3.3</v>
      </c>
      <c r="P22" s="18">
        <f t="shared" si="4"/>
        <v>1.1999999999999997</v>
      </c>
      <c r="Q22" s="19" t="s">
        <v>127</v>
      </c>
    </row>
    <row r="23" spans="1:17" x14ac:dyDescent="0.35">
      <c r="A23" s="11"/>
      <c r="B23" s="11" t="s">
        <v>119</v>
      </c>
      <c r="C23" s="17">
        <v>0.6</v>
      </c>
      <c r="D23" s="17">
        <v>0.3</v>
      </c>
      <c r="E23" s="17">
        <v>0.5</v>
      </c>
      <c r="F23" s="17">
        <v>7.3</v>
      </c>
      <c r="G23" s="17">
        <v>9.6</v>
      </c>
      <c r="H23" s="17">
        <v>8.4</v>
      </c>
      <c r="I23" s="17">
        <v>7.7</v>
      </c>
      <c r="J23" s="17">
        <v>6.4</v>
      </c>
      <c r="K23" s="28">
        <v>4.5</v>
      </c>
      <c r="L23" s="28">
        <v>3.9</v>
      </c>
      <c r="M23" s="28">
        <v>3.5</v>
      </c>
      <c r="N23" s="28">
        <v>3.1</v>
      </c>
      <c r="O23" s="28">
        <v>2.7</v>
      </c>
      <c r="P23" s="18">
        <f t="shared" si="4"/>
        <v>4.9142857142857137</v>
      </c>
      <c r="Q23" s="19" t="s">
        <v>128</v>
      </c>
    </row>
    <row r="24" spans="1:17" x14ac:dyDescent="0.35">
      <c r="A24" s="11"/>
      <c r="B24" s="11" t="s">
        <v>76</v>
      </c>
      <c r="C24" s="17">
        <v>1.1000000000000001</v>
      </c>
      <c r="D24" s="17">
        <v>1</v>
      </c>
      <c r="E24" s="17">
        <v>1.2</v>
      </c>
      <c r="F24" s="17">
        <v>0.1</v>
      </c>
      <c r="G24" s="17">
        <v>0.6</v>
      </c>
      <c r="H24" s="17">
        <v>1.3</v>
      </c>
      <c r="I24" s="17">
        <v>0.8</v>
      </c>
      <c r="J24" s="17">
        <v>0.7</v>
      </c>
      <c r="K24" s="28">
        <v>0.9</v>
      </c>
      <c r="L24" s="28">
        <v>2.1</v>
      </c>
      <c r="M24" s="28">
        <v>2.8</v>
      </c>
      <c r="N24" s="28">
        <v>2.9</v>
      </c>
      <c r="O24" s="28">
        <v>3</v>
      </c>
      <c r="P24" s="18">
        <f t="shared" si="4"/>
        <v>0.87142857142857133</v>
      </c>
      <c r="Q24" s="19" t="s">
        <v>127</v>
      </c>
    </row>
    <row r="25" spans="1:17" x14ac:dyDescent="0.35">
      <c r="A25" s="11"/>
      <c r="B25" s="11" t="s">
        <v>115</v>
      </c>
      <c r="C25" s="17">
        <v>0.3</v>
      </c>
      <c r="D25" s="17">
        <v>0.1</v>
      </c>
      <c r="E25" s="17">
        <v>0.2</v>
      </c>
      <c r="F25" s="17">
        <v>1.5</v>
      </c>
      <c r="G25" s="17">
        <v>2.2000000000000002</v>
      </c>
      <c r="H25" s="17">
        <v>2.6</v>
      </c>
      <c r="I25" s="17">
        <v>2.7</v>
      </c>
      <c r="J25" s="17">
        <v>1.4</v>
      </c>
      <c r="K25" s="28">
        <v>1.2</v>
      </c>
      <c r="L25" s="28">
        <v>1.2</v>
      </c>
      <c r="M25" s="28">
        <v>1.2</v>
      </c>
      <c r="N25" s="28">
        <v>1.3</v>
      </c>
      <c r="O25" s="28">
        <v>1.3</v>
      </c>
      <c r="P25" s="18">
        <f t="shared" si="4"/>
        <v>1.3714285714285717</v>
      </c>
      <c r="Q25" s="19" t="s">
        <v>128</v>
      </c>
    </row>
    <row r="26" spans="1:17" x14ac:dyDescent="0.35">
      <c r="A26" s="11" t="s">
        <v>3</v>
      </c>
      <c r="B26" s="11" t="s">
        <v>120</v>
      </c>
      <c r="C26" s="17">
        <f>SUM(C21:C25)</f>
        <v>6.9999999999999991</v>
      </c>
      <c r="D26" s="17">
        <f t="shared" ref="D26:O26" si="5">SUM(D21:D25)</f>
        <v>7</v>
      </c>
      <c r="E26" s="17">
        <f t="shared" si="5"/>
        <v>9</v>
      </c>
      <c r="F26" s="17">
        <f t="shared" si="5"/>
        <v>16.399999999999999</v>
      </c>
      <c r="G26" s="17">
        <f t="shared" si="5"/>
        <v>18.399999999999999</v>
      </c>
      <c r="H26" s="17">
        <f t="shared" si="5"/>
        <v>17.100000000000001</v>
      </c>
      <c r="I26" s="17">
        <f t="shared" si="5"/>
        <v>17.7</v>
      </c>
      <c r="J26" s="17">
        <f t="shared" si="5"/>
        <v>15.3</v>
      </c>
      <c r="K26" s="28">
        <f t="shared" si="5"/>
        <v>14.499999999999998</v>
      </c>
      <c r="L26" s="28">
        <f t="shared" si="5"/>
        <v>15.6</v>
      </c>
      <c r="M26" s="28">
        <f t="shared" si="5"/>
        <v>16.399999999999999</v>
      </c>
      <c r="N26" s="28">
        <f t="shared" si="5"/>
        <v>16.8</v>
      </c>
      <c r="O26" s="28">
        <f t="shared" si="5"/>
        <v>16.7</v>
      </c>
      <c r="P26" s="18">
        <f t="shared" si="4"/>
        <v>13.22857142857143</v>
      </c>
      <c r="Q26" s="1"/>
    </row>
    <row r="27" spans="1:17" x14ac:dyDescent="0.35">
      <c r="A27" s="11"/>
      <c r="B27" s="11"/>
      <c r="C27" s="17"/>
      <c r="D27" s="17"/>
      <c r="E27" s="17"/>
      <c r="F27" s="17"/>
      <c r="G27" s="17"/>
      <c r="H27" s="17"/>
      <c r="I27" s="17"/>
      <c r="J27" s="17"/>
      <c r="K27" s="28"/>
      <c r="L27" s="28"/>
      <c r="M27" s="28"/>
      <c r="N27" s="28"/>
      <c r="O27" s="28"/>
      <c r="P27" s="18"/>
      <c r="Q27" s="1"/>
    </row>
    <row r="28" spans="1:17" x14ac:dyDescent="0.35">
      <c r="A28" s="11" t="s">
        <v>5</v>
      </c>
      <c r="B28" s="11" t="s">
        <v>112</v>
      </c>
      <c r="C28" s="17">
        <v>7.9</v>
      </c>
      <c r="D28" s="17">
        <v>8.1999999999999993</v>
      </c>
      <c r="E28" s="17">
        <v>8.6999999999999993</v>
      </c>
      <c r="F28" s="17">
        <v>11.2</v>
      </c>
      <c r="G28" s="17">
        <v>8.4</v>
      </c>
      <c r="H28" s="17">
        <v>9.4</v>
      </c>
      <c r="I28" s="17">
        <v>11.3</v>
      </c>
      <c r="J28" s="17">
        <v>9.5</v>
      </c>
      <c r="K28" s="28">
        <v>9.4</v>
      </c>
      <c r="L28" s="28">
        <v>9.6</v>
      </c>
      <c r="M28" s="28">
        <v>9.8000000000000007</v>
      </c>
      <c r="N28" s="28">
        <v>10</v>
      </c>
      <c r="O28" s="28">
        <v>10.1</v>
      </c>
      <c r="P28" s="18">
        <f t="shared" si="4"/>
        <v>9.2999999999999989</v>
      </c>
      <c r="Q28" s="19" t="s">
        <v>140</v>
      </c>
    </row>
    <row r="29" spans="1:17" x14ac:dyDescent="0.35">
      <c r="A29" s="11"/>
      <c r="B29" s="11" t="s">
        <v>118</v>
      </c>
      <c r="C29" s="17">
        <v>4</v>
      </c>
      <c r="D29" s="17">
        <v>6.1</v>
      </c>
      <c r="E29" s="17">
        <v>4.8</v>
      </c>
      <c r="F29" s="17">
        <v>3.4</v>
      </c>
      <c r="G29" s="17">
        <v>3.9</v>
      </c>
      <c r="H29" s="17">
        <v>3.7</v>
      </c>
      <c r="I29" s="17">
        <v>5.4</v>
      </c>
      <c r="J29" s="17">
        <v>3.2</v>
      </c>
      <c r="K29" s="28">
        <v>3.4</v>
      </c>
      <c r="L29" s="28">
        <v>3.5</v>
      </c>
      <c r="M29" s="28">
        <v>3.6</v>
      </c>
      <c r="N29" s="28">
        <v>3.7</v>
      </c>
      <c r="O29" s="28">
        <v>3.8</v>
      </c>
      <c r="P29" s="18">
        <f t="shared" si="4"/>
        <v>4.4714285714285706</v>
      </c>
      <c r="Q29" s="19" t="s">
        <v>140</v>
      </c>
    </row>
    <row r="30" spans="1:17" x14ac:dyDescent="0.35">
      <c r="A30" s="11"/>
      <c r="B30" s="11" t="s">
        <v>119</v>
      </c>
      <c r="C30" s="17">
        <v>0.3</v>
      </c>
      <c r="D30" s="17">
        <v>0.3</v>
      </c>
      <c r="E30" s="17">
        <v>0.4</v>
      </c>
      <c r="F30" s="17">
        <v>0.3</v>
      </c>
      <c r="G30" s="17">
        <v>0.3</v>
      </c>
      <c r="H30" s="17">
        <v>0.4</v>
      </c>
      <c r="I30" s="17">
        <v>0.2</v>
      </c>
      <c r="J30" s="17">
        <v>3.2</v>
      </c>
      <c r="K30" s="28">
        <v>3.4</v>
      </c>
      <c r="L30" s="28">
        <v>3.5</v>
      </c>
      <c r="M30" s="28">
        <v>3.6</v>
      </c>
      <c r="N30" s="28">
        <v>3.6</v>
      </c>
      <c r="O30" s="28">
        <v>3.7</v>
      </c>
      <c r="P30" s="18">
        <f t="shared" si="4"/>
        <v>0.31428571428571433</v>
      </c>
      <c r="Q30" s="19" t="s">
        <v>128</v>
      </c>
    </row>
    <row r="31" spans="1:17" x14ac:dyDescent="0.35">
      <c r="A31" s="11"/>
      <c r="B31" s="11" t="s">
        <v>76</v>
      </c>
      <c r="C31" s="17">
        <v>1.1000000000000001</v>
      </c>
      <c r="D31" s="17">
        <v>2.4</v>
      </c>
      <c r="E31" s="17">
        <v>0.8</v>
      </c>
      <c r="F31" s="17">
        <v>1.6</v>
      </c>
      <c r="G31" s="17">
        <v>1.9</v>
      </c>
      <c r="H31" s="17">
        <v>1.9</v>
      </c>
      <c r="I31" s="17">
        <v>3.2</v>
      </c>
      <c r="J31" s="17">
        <v>1.5</v>
      </c>
      <c r="K31" s="28">
        <v>1.5</v>
      </c>
      <c r="L31" s="28">
        <v>1.6</v>
      </c>
      <c r="M31" s="28">
        <v>1.6</v>
      </c>
      <c r="N31" s="28">
        <v>1.6</v>
      </c>
      <c r="O31" s="28">
        <v>1.7</v>
      </c>
      <c r="P31" s="18">
        <f t="shared" si="4"/>
        <v>1.8428571428571432</v>
      </c>
      <c r="Q31" s="19" t="s">
        <v>128</v>
      </c>
    </row>
    <row r="32" spans="1:17" x14ac:dyDescent="0.35">
      <c r="A32" s="11"/>
      <c r="B32" s="11" t="s">
        <v>115</v>
      </c>
      <c r="C32" s="17">
        <v>0</v>
      </c>
      <c r="D32" s="17">
        <v>0</v>
      </c>
      <c r="E32" s="17">
        <v>0</v>
      </c>
      <c r="F32" s="17">
        <v>0.1</v>
      </c>
      <c r="G32" s="17">
        <v>0.2</v>
      </c>
      <c r="H32" s="17">
        <v>0.2</v>
      </c>
      <c r="I32" s="17">
        <v>0.5</v>
      </c>
      <c r="J32" s="17">
        <v>1.1000000000000001</v>
      </c>
      <c r="K32" s="28">
        <v>1</v>
      </c>
      <c r="L32" s="28">
        <v>1</v>
      </c>
      <c r="M32" s="28">
        <v>1</v>
      </c>
      <c r="N32" s="28">
        <v>1.1000000000000001</v>
      </c>
      <c r="O32" s="28">
        <v>1.1000000000000001</v>
      </c>
      <c r="P32" s="18">
        <f t="shared" si="4"/>
        <v>0.14285714285714285</v>
      </c>
      <c r="Q32" s="19" t="s">
        <v>140</v>
      </c>
    </row>
    <row r="33" spans="1:17" x14ac:dyDescent="0.35">
      <c r="A33" s="11"/>
      <c r="B33" s="11" t="s">
        <v>120</v>
      </c>
      <c r="C33" s="17">
        <v>13.4</v>
      </c>
      <c r="D33" s="17">
        <v>17</v>
      </c>
      <c r="E33" s="17">
        <v>14.7</v>
      </c>
      <c r="F33" s="17">
        <v>16.7</v>
      </c>
      <c r="G33" s="17">
        <v>14.6</v>
      </c>
      <c r="H33" s="17">
        <v>15.6</v>
      </c>
      <c r="I33" s="17">
        <v>20.5</v>
      </c>
      <c r="J33" s="17">
        <v>18.600000000000001</v>
      </c>
      <c r="K33" s="28">
        <v>18.8</v>
      </c>
      <c r="L33" s="28">
        <v>19.2</v>
      </c>
      <c r="M33" s="28">
        <v>19.600000000000001</v>
      </c>
      <c r="N33" s="28">
        <v>20</v>
      </c>
      <c r="O33" s="28">
        <v>20.399999999999999</v>
      </c>
      <c r="P33" s="18">
        <f>SUM(C33:I33)/7</f>
        <v>16.071428571428569</v>
      </c>
    </row>
    <row r="34" spans="1:17" x14ac:dyDescent="0.35">
      <c r="A34" s="11" t="s">
        <v>139</v>
      </c>
      <c r="B34" s="11"/>
      <c r="C34" s="17"/>
      <c r="D34" s="17"/>
      <c r="E34" s="17"/>
      <c r="F34" s="17"/>
      <c r="G34" s="17"/>
      <c r="H34" s="17"/>
      <c r="I34" s="17"/>
      <c r="J34" s="17"/>
      <c r="K34" s="28"/>
      <c r="L34" s="28"/>
      <c r="M34" s="28"/>
      <c r="N34" s="28"/>
      <c r="O34" s="28"/>
      <c r="P34" s="18"/>
    </row>
    <row r="35" spans="1:17" x14ac:dyDescent="0.35">
      <c r="A35" s="33"/>
      <c r="B35" s="33" t="s">
        <v>112</v>
      </c>
      <c r="C35" s="17">
        <f t="shared" ref="C35:P35" si="6">SUM(C14+C21+C28)</f>
        <v>15</v>
      </c>
      <c r="D35" s="17">
        <f t="shared" si="6"/>
        <v>32.700000000000003</v>
      </c>
      <c r="E35" s="17">
        <f t="shared" si="6"/>
        <v>35.599999999999994</v>
      </c>
      <c r="F35" s="17">
        <f t="shared" si="6"/>
        <v>36.700000000000003</v>
      </c>
      <c r="G35" s="17">
        <f t="shared" si="6"/>
        <v>27.299999999999997</v>
      </c>
      <c r="H35" s="17">
        <f t="shared" si="6"/>
        <v>25.4</v>
      </c>
      <c r="I35" s="17">
        <f t="shared" si="6"/>
        <v>29.400000000000002</v>
      </c>
      <c r="J35" s="17">
        <f t="shared" si="6"/>
        <v>26.200000000000003</v>
      </c>
      <c r="K35" s="28">
        <f t="shared" si="6"/>
        <v>34.299999999999997</v>
      </c>
      <c r="L35" s="28">
        <f t="shared" si="6"/>
        <v>38.5</v>
      </c>
      <c r="M35" s="28">
        <f t="shared" si="6"/>
        <v>42.5</v>
      </c>
      <c r="N35" s="28">
        <f t="shared" si="6"/>
        <v>45.5</v>
      </c>
      <c r="O35" s="28">
        <f t="shared" si="6"/>
        <v>48.8</v>
      </c>
      <c r="P35" s="18">
        <f t="shared" si="6"/>
        <v>28.871428571428574</v>
      </c>
      <c r="Q35" s="19" t="s">
        <v>127</v>
      </c>
    </row>
    <row r="36" spans="1:17" x14ac:dyDescent="0.35">
      <c r="A36" s="33"/>
      <c r="B36" s="33" t="s">
        <v>113</v>
      </c>
      <c r="C36" s="17">
        <f t="shared" ref="C36:D39" si="7">SUM(C15+C22+C29)</f>
        <v>4.9000000000000004</v>
      </c>
      <c r="D36" s="17">
        <f t="shared" si="7"/>
        <v>8.3999999999999986</v>
      </c>
      <c r="E36" s="17">
        <f t="shared" ref="E36:P36" si="8">SUM(E15+E22+E29)</f>
        <v>6.9</v>
      </c>
      <c r="F36" s="17">
        <f t="shared" si="8"/>
        <v>5</v>
      </c>
      <c r="G36" s="17">
        <f t="shared" si="8"/>
        <v>10.200000000000001</v>
      </c>
      <c r="H36" s="17">
        <f t="shared" si="8"/>
        <v>12</v>
      </c>
      <c r="I36" s="17">
        <f t="shared" si="8"/>
        <v>13.9</v>
      </c>
      <c r="J36" s="17">
        <f t="shared" si="8"/>
        <v>12.899999999999999</v>
      </c>
      <c r="K36" s="28">
        <f t="shared" si="8"/>
        <v>12</v>
      </c>
      <c r="L36" s="28">
        <f t="shared" si="8"/>
        <v>13.1</v>
      </c>
      <c r="M36" s="28">
        <f t="shared" si="8"/>
        <v>13.799999999999999</v>
      </c>
      <c r="N36" s="28">
        <f t="shared" si="8"/>
        <v>14.2</v>
      </c>
      <c r="O36" s="28">
        <f t="shared" si="8"/>
        <v>15.2</v>
      </c>
      <c r="P36" s="18">
        <f t="shared" si="8"/>
        <v>8.7571428571428562</v>
      </c>
      <c r="Q36" s="19" t="s">
        <v>127</v>
      </c>
    </row>
    <row r="37" spans="1:17" x14ac:dyDescent="0.35">
      <c r="A37" s="33"/>
      <c r="B37" s="33" t="s">
        <v>114</v>
      </c>
      <c r="C37" s="17">
        <f t="shared" si="7"/>
        <v>5.9999999999999991</v>
      </c>
      <c r="D37" s="17">
        <f t="shared" si="7"/>
        <v>7.1</v>
      </c>
      <c r="E37" s="17">
        <f t="shared" ref="E37:P37" si="9">SUM(E16+E23+E30)</f>
        <v>17.799999999999997</v>
      </c>
      <c r="F37" s="17">
        <f t="shared" si="9"/>
        <v>22.6</v>
      </c>
      <c r="G37" s="17">
        <f t="shared" si="9"/>
        <v>23.3</v>
      </c>
      <c r="H37" s="17">
        <f t="shared" si="9"/>
        <v>27.5</v>
      </c>
      <c r="I37" s="17">
        <f t="shared" si="9"/>
        <v>24</v>
      </c>
      <c r="J37" s="17">
        <f t="shared" si="9"/>
        <v>19.400000000000002</v>
      </c>
      <c r="K37" s="28">
        <f t="shared" si="9"/>
        <v>24.7</v>
      </c>
      <c r="L37" s="28">
        <f t="shared" si="9"/>
        <v>31.4</v>
      </c>
      <c r="M37" s="28">
        <f t="shared" si="9"/>
        <v>33.799999999999997</v>
      </c>
      <c r="N37" s="28">
        <f t="shared" si="9"/>
        <v>36</v>
      </c>
      <c r="O37" s="28">
        <f t="shared" si="9"/>
        <v>37.300000000000004</v>
      </c>
      <c r="P37" s="18">
        <f t="shared" si="9"/>
        <v>18.328571428571426</v>
      </c>
      <c r="Q37" s="19" t="s">
        <v>127</v>
      </c>
    </row>
    <row r="38" spans="1:17" x14ac:dyDescent="0.35">
      <c r="A38" s="33"/>
      <c r="B38" s="33" t="s">
        <v>76</v>
      </c>
      <c r="C38" s="17">
        <f t="shared" si="7"/>
        <v>5.6999999999999993</v>
      </c>
      <c r="D38" s="17">
        <f t="shared" si="7"/>
        <v>7.4</v>
      </c>
      <c r="E38" s="17">
        <f t="shared" ref="E38:P38" si="10">SUM(E17+E24+E31)</f>
        <v>5.8999999999999995</v>
      </c>
      <c r="F38" s="17">
        <f t="shared" si="10"/>
        <v>4.4000000000000004</v>
      </c>
      <c r="G38" s="17">
        <f t="shared" si="10"/>
        <v>3.0999999999999996</v>
      </c>
      <c r="H38" s="17">
        <f t="shared" si="10"/>
        <v>7.5</v>
      </c>
      <c r="I38" s="17">
        <f t="shared" si="10"/>
        <v>8</v>
      </c>
      <c r="J38" s="17">
        <f t="shared" si="10"/>
        <v>6</v>
      </c>
      <c r="K38" s="28">
        <f t="shared" si="10"/>
        <v>6.7</v>
      </c>
      <c r="L38" s="28">
        <f t="shared" si="10"/>
        <v>9.4</v>
      </c>
      <c r="M38" s="28">
        <f t="shared" si="10"/>
        <v>10.7</v>
      </c>
      <c r="N38" s="28">
        <f t="shared" si="10"/>
        <v>11.7</v>
      </c>
      <c r="O38" s="28">
        <f t="shared" si="10"/>
        <v>13.1</v>
      </c>
      <c r="P38" s="18">
        <f t="shared" si="10"/>
        <v>6</v>
      </c>
      <c r="Q38" s="19" t="s">
        <v>127</v>
      </c>
    </row>
    <row r="39" spans="1:17" x14ac:dyDescent="0.35">
      <c r="A39" s="33"/>
      <c r="B39" s="33" t="s">
        <v>115</v>
      </c>
      <c r="C39" s="17">
        <f t="shared" si="7"/>
        <v>2.4</v>
      </c>
      <c r="D39" s="17">
        <f t="shared" si="7"/>
        <v>2.7</v>
      </c>
      <c r="E39" s="17">
        <f t="shared" ref="E39:P39" si="11">SUM(E18+E25+E32)</f>
        <v>3.4000000000000004</v>
      </c>
      <c r="F39" s="17">
        <f t="shared" si="11"/>
        <v>2.9</v>
      </c>
      <c r="G39" s="17">
        <f t="shared" si="11"/>
        <v>5.6000000000000005</v>
      </c>
      <c r="H39" s="17">
        <f t="shared" si="11"/>
        <v>6.8</v>
      </c>
      <c r="I39" s="17">
        <f t="shared" si="11"/>
        <v>3.8000000000000003</v>
      </c>
      <c r="J39" s="17">
        <f t="shared" si="11"/>
        <v>2.5</v>
      </c>
      <c r="K39" s="28">
        <f t="shared" si="11"/>
        <v>3.5</v>
      </c>
      <c r="L39" s="28">
        <f t="shared" si="11"/>
        <v>3.5</v>
      </c>
      <c r="M39" s="28">
        <f t="shared" si="11"/>
        <v>3.5</v>
      </c>
      <c r="N39" s="28">
        <f t="shared" si="11"/>
        <v>3.7</v>
      </c>
      <c r="O39" s="28">
        <f t="shared" si="11"/>
        <v>3.8000000000000003</v>
      </c>
      <c r="P39" s="18">
        <f t="shared" si="11"/>
        <v>3.9428571428571435</v>
      </c>
      <c r="Q39" s="19" t="s">
        <v>140</v>
      </c>
    </row>
    <row r="40" spans="1:17" x14ac:dyDescent="0.35">
      <c r="A40" s="11" t="s">
        <v>143</v>
      </c>
      <c r="B40" s="11"/>
      <c r="C40" s="18">
        <f t="shared" ref="C40:P40" si="12">SUM(C35:C39)</f>
        <v>34</v>
      </c>
      <c r="D40" s="18">
        <f t="shared" si="12"/>
        <v>58.300000000000004</v>
      </c>
      <c r="E40" s="18">
        <f t="shared" si="12"/>
        <v>69.599999999999994</v>
      </c>
      <c r="F40" s="18">
        <f t="shared" si="12"/>
        <v>71.600000000000023</v>
      </c>
      <c r="G40" s="18">
        <f t="shared" si="12"/>
        <v>69.5</v>
      </c>
      <c r="H40" s="18">
        <f t="shared" si="12"/>
        <v>79.2</v>
      </c>
      <c r="I40" s="18">
        <f t="shared" si="12"/>
        <v>79.100000000000009</v>
      </c>
      <c r="J40" s="18">
        <f t="shared" si="12"/>
        <v>67</v>
      </c>
      <c r="K40" s="31">
        <f t="shared" si="12"/>
        <v>81.2</v>
      </c>
      <c r="L40" s="31">
        <f t="shared" si="12"/>
        <v>95.9</v>
      </c>
      <c r="M40" s="31">
        <f t="shared" si="12"/>
        <v>104.3</v>
      </c>
      <c r="N40" s="31">
        <f t="shared" si="12"/>
        <v>111.10000000000001</v>
      </c>
      <c r="O40" s="31">
        <f t="shared" si="12"/>
        <v>118.2</v>
      </c>
      <c r="P40" s="18">
        <f t="shared" si="12"/>
        <v>65.900000000000006</v>
      </c>
      <c r="Q40" s="19"/>
    </row>
    <row r="41" spans="1:17" x14ac:dyDescent="0.35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</row>
    <row r="42" spans="1:17" ht="15.5" x14ac:dyDescent="0.35">
      <c r="A42" s="38" t="s">
        <v>178</v>
      </c>
      <c r="B42" s="11"/>
      <c r="C42" s="18">
        <f>C11-C40</f>
        <v>24.5</v>
      </c>
      <c r="D42" s="18">
        <f t="shared" ref="D42:O42" si="13">D11-D40</f>
        <v>18.199999999999996</v>
      </c>
      <c r="E42" s="18">
        <f t="shared" si="13"/>
        <v>29.100000000000009</v>
      </c>
      <c r="F42" s="18">
        <f t="shared" si="13"/>
        <v>50.999999999999972</v>
      </c>
      <c r="G42" s="18">
        <f t="shared" si="13"/>
        <v>49.5</v>
      </c>
      <c r="H42" s="18">
        <f t="shared" si="13"/>
        <v>56.8</v>
      </c>
      <c r="I42" s="18">
        <f t="shared" si="13"/>
        <v>50.600000000000009</v>
      </c>
      <c r="J42" s="18">
        <f t="shared" si="13"/>
        <v>60.599999999999994</v>
      </c>
      <c r="K42" s="18">
        <f t="shared" si="13"/>
        <v>57.7</v>
      </c>
      <c r="L42" s="18">
        <f t="shared" si="13"/>
        <v>46.099999999999994</v>
      </c>
      <c r="M42" s="18">
        <f t="shared" si="13"/>
        <v>49.7</v>
      </c>
      <c r="N42" s="18">
        <f t="shared" si="13"/>
        <v>44.999999999999986</v>
      </c>
      <c r="O42" s="18">
        <f t="shared" si="13"/>
        <v>59.09999999999998</v>
      </c>
      <c r="P42" s="18"/>
    </row>
    <row r="43" spans="1:17" x14ac:dyDescent="0.35">
      <c r="A43" s="11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</row>
    <row r="44" spans="1:17" x14ac:dyDescent="0.35">
      <c r="A44" s="11" t="s">
        <v>121</v>
      </c>
      <c r="G44" s="11" t="s">
        <v>122</v>
      </c>
    </row>
    <row r="61" spans="4:4" x14ac:dyDescent="0.35">
      <c r="D61" s="11" t="s">
        <v>123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topLeftCell="A91" workbookViewId="0">
      <selection activeCell="G93" sqref="G93"/>
    </sheetView>
  </sheetViews>
  <sheetFormatPr defaultRowHeight="14.5" x14ac:dyDescent="0.35"/>
  <cols>
    <col min="1" max="1" width="8.36328125" customWidth="1"/>
    <col min="2" max="2" width="64.1796875" customWidth="1"/>
    <col min="3" max="3" width="11.453125" customWidth="1"/>
    <col min="4" max="4" width="8.36328125" customWidth="1"/>
    <col min="5" max="5" width="9.7265625" customWidth="1"/>
    <col min="6" max="6" width="12.1796875" customWidth="1"/>
    <col min="7" max="7" width="11.6328125" customWidth="1"/>
    <col min="8" max="8" width="12.26953125" customWidth="1"/>
    <col min="9" max="9" width="12.453125" customWidth="1"/>
    <col min="10" max="10" width="15.26953125" customWidth="1"/>
    <col min="11" max="11" width="13.90625" customWidth="1"/>
    <col min="13" max="13" width="14.54296875" customWidth="1"/>
  </cols>
  <sheetData>
    <row r="1" spans="1:11" x14ac:dyDescent="0.35">
      <c r="A1" s="11" t="s">
        <v>195</v>
      </c>
      <c r="D1" s="11"/>
      <c r="E1" s="11"/>
      <c r="F1" s="11"/>
      <c r="G1" s="11"/>
      <c r="H1" s="11"/>
      <c r="I1" s="11"/>
    </row>
    <row r="2" spans="1:11" ht="16" thickBot="1" x14ac:dyDescent="0.4">
      <c r="A2" s="14" t="s">
        <v>196</v>
      </c>
      <c r="D2" s="38" t="s">
        <v>110</v>
      </c>
      <c r="G2" s="35"/>
      <c r="H2" s="2"/>
      <c r="I2" s="2"/>
      <c r="J2" s="3"/>
      <c r="K2" s="3"/>
    </row>
    <row r="3" spans="1:11" x14ac:dyDescent="0.35">
      <c r="C3" s="11"/>
      <c r="D3" s="11" t="s">
        <v>103</v>
      </c>
      <c r="E3" s="11"/>
      <c r="F3" s="21" t="s">
        <v>111</v>
      </c>
      <c r="G3" s="22"/>
      <c r="H3" s="15"/>
      <c r="I3" s="15"/>
      <c r="J3" s="15"/>
      <c r="K3" s="15"/>
    </row>
    <row r="4" spans="1:11" ht="15" thickBot="1" x14ac:dyDescent="0.4">
      <c r="A4" s="11" t="s">
        <v>107</v>
      </c>
      <c r="B4" s="11"/>
      <c r="C4" s="11" t="s">
        <v>10</v>
      </c>
      <c r="D4" s="11" t="s">
        <v>104</v>
      </c>
      <c r="E4" s="11" t="s">
        <v>11</v>
      </c>
      <c r="F4" s="23" t="s">
        <v>162</v>
      </c>
      <c r="G4" s="24" t="s">
        <v>163</v>
      </c>
      <c r="H4" s="16" t="s">
        <v>164</v>
      </c>
      <c r="I4" s="16" t="s">
        <v>165</v>
      </c>
      <c r="J4" s="16" t="s">
        <v>166</v>
      </c>
      <c r="K4" s="16" t="s">
        <v>167</v>
      </c>
    </row>
    <row r="5" spans="1:11" x14ac:dyDescent="0.35">
      <c r="A5" s="13">
        <v>150025</v>
      </c>
      <c r="B5" s="5" t="s">
        <v>94</v>
      </c>
      <c r="C5" s="8" t="s">
        <v>80</v>
      </c>
      <c r="D5" t="s">
        <v>17</v>
      </c>
      <c r="E5" t="s">
        <v>132</v>
      </c>
      <c r="F5" s="10">
        <f t="shared" ref="F5:F18" si="0">(J5/H5)*1000000</f>
        <v>904545.45454545459</v>
      </c>
      <c r="G5" s="10">
        <f t="shared" ref="G5:G18" si="1">(K5/I5)*1000000</f>
        <v>904545.45454545459</v>
      </c>
      <c r="H5" s="2">
        <v>4.4000000000000003E-3</v>
      </c>
      <c r="I5" s="2">
        <v>2.2000000000000001E-3</v>
      </c>
      <c r="J5" s="2">
        <v>3.98E-3</v>
      </c>
      <c r="K5" s="2">
        <v>1.99E-3</v>
      </c>
    </row>
    <row r="6" spans="1:11" x14ac:dyDescent="0.35">
      <c r="A6" s="13">
        <v>150026</v>
      </c>
      <c r="B6" s="5" t="s">
        <v>100</v>
      </c>
      <c r="C6" s="8" t="s">
        <v>13</v>
      </c>
      <c r="D6" t="s">
        <v>17</v>
      </c>
      <c r="E6" t="s">
        <v>132</v>
      </c>
      <c r="F6" s="10">
        <f t="shared" si="0"/>
        <v>978571.42857142852</v>
      </c>
      <c r="G6" s="10">
        <f t="shared" si="1"/>
        <v>985714.28571428568</v>
      </c>
      <c r="H6" s="2">
        <v>1.4E-3</v>
      </c>
      <c r="I6" s="2">
        <v>6.9999999999999999E-4</v>
      </c>
      <c r="J6" s="2">
        <v>1.3699999999999999E-3</v>
      </c>
      <c r="K6" s="2">
        <v>6.8999999999999997E-4</v>
      </c>
    </row>
    <row r="7" spans="1:11" x14ac:dyDescent="0.35">
      <c r="A7" s="13">
        <v>150134</v>
      </c>
      <c r="B7" s="5" t="s">
        <v>27</v>
      </c>
      <c r="C7" s="8" t="s">
        <v>29</v>
      </c>
      <c r="D7" t="s">
        <v>17</v>
      </c>
      <c r="E7" t="s">
        <v>132</v>
      </c>
      <c r="F7" s="10">
        <f t="shared" si="0"/>
        <v>208542.71356783918</v>
      </c>
      <c r="G7" s="10">
        <f t="shared" si="1"/>
        <v>206999.99999999997</v>
      </c>
      <c r="H7" s="2">
        <v>1.9900000000000001E-2</v>
      </c>
      <c r="I7" s="2">
        <v>0.01</v>
      </c>
      <c r="J7" s="2">
        <v>4.15E-3</v>
      </c>
      <c r="K7" s="2">
        <v>2.0699999999999998E-3</v>
      </c>
    </row>
    <row r="8" spans="1:11" x14ac:dyDescent="0.35">
      <c r="A8" s="13">
        <v>150138</v>
      </c>
      <c r="B8" s="5" t="s">
        <v>106</v>
      </c>
      <c r="C8" s="8" t="s">
        <v>66</v>
      </c>
      <c r="D8" t="s">
        <v>17</v>
      </c>
      <c r="E8" t="s">
        <v>132</v>
      </c>
      <c r="F8" s="10">
        <f t="shared" si="0"/>
        <v>533333.33333333349</v>
      </c>
      <c r="G8" s="12">
        <f t="shared" si="1"/>
        <v>800000</v>
      </c>
      <c r="H8" s="2">
        <v>2.9999999999999997E-4</v>
      </c>
      <c r="I8" s="2">
        <v>1E-4</v>
      </c>
      <c r="J8" s="2">
        <v>1.6000000000000001E-4</v>
      </c>
      <c r="K8" s="2">
        <v>8.0000000000000007E-5</v>
      </c>
    </row>
    <row r="9" spans="1:11" x14ac:dyDescent="0.35">
      <c r="A9" s="13">
        <v>150141</v>
      </c>
      <c r="B9" s="5" t="s">
        <v>46</v>
      </c>
      <c r="C9" s="8" t="s">
        <v>33</v>
      </c>
      <c r="D9" t="s">
        <v>17</v>
      </c>
      <c r="E9" t="s">
        <v>132</v>
      </c>
      <c r="F9" s="10">
        <f t="shared" si="0"/>
        <v>350000</v>
      </c>
      <c r="G9" s="10">
        <f t="shared" si="1"/>
        <v>350000</v>
      </c>
      <c r="H9" s="2">
        <v>4.0000000000000002E-4</v>
      </c>
      <c r="I9" s="2">
        <v>2.0000000000000001E-4</v>
      </c>
      <c r="J9" s="2">
        <v>1.3999999999999999E-4</v>
      </c>
      <c r="K9" s="2">
        <v>6.9999999999999994E-5</v>
      </c>
    </row>
    <row r="10" spans="1:11" x14ac:dyDescent="0.35">
      <c r="A10" s="13">
        <v>150254</v>
      </c>
      <c r="B10" s="5" t="s">
        <v>47</v>
      </c>
      <c r="C10" s="8" t="s">
        <v>48</v>
      </c>
      <c r="D10" t="s">
        <v>17</v>
      </c>
      <c r="E10" t="s">
        <v>132</v>
      </c>
      <c r="F10" s="10">
        <f t="shared" si="0"/>
        <v>362500</v>
      </c>
      <c r="G10" s="10">
        <f t="shared" si="1"/>
        <v>350000</v>
      </c>
      <c r="H10" s="2">
        <v>8.0000000000000004E-4</v>
      </c>
      <c r="I10" s="2">
        <v>4.0000000000000002E-4</v>
      </c>
      <c r="J10" s="2">
        <v>2.9E-4</v>
      </c>
      <c r="K10" s="2">
        <v>1.3999999999999999E-4</v>
      </c>
    </row>
    <row r="11" spans="1:11" x14ac:dyDescent="0.35">
      <c r="A11" s="13">
        <v>150255</v>
      </c>
      <c r="B11" s="5" t="s">
        <v>97</v>
      </c>
      <c r="C11" s="8" t="s">
        <v>12</v>
      </c>
      <c r="D11" t="s">
        <v>17</v>
      </c>
      <c r="E11" t="s">
        <v>132</v>
      </c>
      <c r="F11" s="10">
        <f t="shared" si="0"/>
        <v>700000</v>
      </c>
      <c r="G11" s="10">
        <f t="shared" si="1"/>
        <v>700000</v>
      </c>
      <c r="H11" s="2">
        <v>2.0000000000000001E-4</v>
      </c>
      <c r="I11" s="2">
        <v>1E-4</v>
      </c>
      <c r="J11" s="2">
        <v>1.3999999999999999E-4</v>
      </c>
      <c r="K11" s="2">
        <v>6.9999999999999994E-5</v>
      </c>
    </row>
    <row r="12" spans="1:11" x14ac:dyDescent="0.35">
      <c r="A12" s="13">
        <v>150257</v>
      </c>
      <c r="B12" s="5" t="s">
        <v>44</v>
      </c>
      <c r="C12" s="8" t="s">
        <v>29</v>
      </c>
      <c r="D12" t="s">
        <v>17</v>
      </c>
      <c r="E12" t="s">
        <v>132</v>
      </c>
      <c r="F12" s="10">
        <f t="shared" si="0"/>
        <v>350000</v>
      </c>
      <c r="G12" s="10">
        <f t="shared" si="1"/>
        <v>342857.14285714284</v>
      </c>
      <c r="H12" s="2">
        <v>1.4E-3</v>
      </c>
      <c r="I12" s="2">
        <v>6.9999999999999999E-4</v>
      </c>
      <c r="J12" s="2">
        <v>4.8999999999999998E-4</v>
      </c>
      <c r="K12" s="2">
        <v>2.4000000000000001E-4</v>
      </c>
    </row>
    <row r="13" spans="1:11" x14ac:dyDescent="0.35">
      <c r="A13" s="13">
        <v>150261</v>
      </c>
      <c r="B13" s="5" t="s">
        <v>82</v>
      </c>
      <c r="C13" s="8" t="s">
        <v>80</v>
      </c>
      <c r="D13" t="s">
        <v>17</v>
      </c>
      <c r="E13" t="s">
        <v>132</v>
      </c>
      <c r="F13" s="10">
        <f t="shared" si="0"/>
        <v>700000.00000000012</v>
      </c>
      <c r="G13" s="10">
        <f t="shared" si="1"/>
        <v>733333.33333333337</v>
      </c>
      <c r="H13" s="2">
        <v>1.9E-3</v>
      </c>
      <c r="I13" s="2">
        <v>8.9999999999999998E-4</v>
      </c>
      <c r="J13" s="2">
        <v>1.33E-3</v>
      </c>
      <c r="K13" s="2">
        <v>6.6E-4</v>
      </c>
    </row>
    <row r="14" spans="1:11" x14ac:dyDescent="0.35">
      <c r="A14" s="13">
        <v>150262</v>
      </c>
      <c r="B14" s="5" t="s">
        <v>64</v>
      </c>
      <c r="C14" s="8" t="s">
        <v>33</v>
      </c>
      <c r="D14" t="s">
        <v>17</v>
      </c>
      <c r="E14" t="s">
        <v>132</v>
      </c>
      <c r="F14" s="10">
        <f t="shared" si="0"/>
        <v>460000</v>
      </c>
      <c r="G14" s="10">
        <f t="shared" si="1"/>
        <v>600000</v>
      </c>
      <c r="H14" s="2">
        <v>5.0000000000000001E-4</v>
      </c>
      <c r="I14" s="2">
        <v>2.0000000000000001E-4</v>
      </c>
      <c r="J14" s="2">
        <v>2.3000000000000001E-4</v>
      </c>
      <c r="K14" s="2">
        <v>1.2E-4</v>
      </c>
    </row>
    <row r="15" spans="1:11" x14ac:dyDescent="0.35">
      <c r="A15" s="13">
        <v>150263</v>
      </c>
      <c r="B15" s="5" t="s">
        <v>16</v>
      </c>
      <c r="C15" s="8" t="s">
        <v>17</v>
      </c>
      <c r="D15" t="s">
        <v>17</v>
      </c>
      <c r="E15" t="s">
        <v>132</v>
      </c>
      <c r="F15" s="10">
        <f t="shared" si="0"/>
        <v>95081.967213114753</v>
      </c>
      <c r="G15" s="10">
        <f t="shared" si="1"/>
        <v>93548.387096774197</v>
      </c>
      <c r="H15" s="2">
        <v>6.1000000000000004E-3</v>
      </c>
      <c r="I15" s="2">
        <v>3.0999999999999999E-3</v>
      </c>
      <c r="J15" s="2">
        <v>5.8E-4</v>
      </c>
      <c r="K15" s="2">
        <v>2.9E-4</v>
      </c>
    </row>
    <row r="16" spans="1:11" x14ac:dyDescent="0.35">
      <c r="A16" s="13">
        <v>150571</v>
      </c>
      <c r="B16" s="5" t="s">
        <v>61</v>
      </c>
      <c r="C16" s="8" t="s">
        <v>62</v>
      </c>
      <c r="D16" t="s">
        <v>134</v>
      </c>
      <c r="E16" t="s">
        <v>133</v>
      </c>
      <c r="F16" s="10">
        <f t="shared" si="0"/>
        <v>434000</v>
      </c>
      <c r="G16" s="10">
        <f t="shared" si="1"/>
        <v>436000</v>
      </c>
      <c r="H16" s="2">
        <v>5.0000000000000001E-3</v>
      </c>
      <c r="I16" s="2">
        <v>2.5000000000000001E-3</v>
      </c>
      <c r="J16" s="2">
        <v>2.1700000000000001E-3</v>
      </c>
      <c r="K16" s="2">
        <v>1.09E-3</v>
      </c>
    </row>
    <row r="17" spans="1:11" x14ac:dyDescent="0.35">
      <c r="A17" s="13">
        <v>150572</v>
      </c>
      <c r="B17" s="5" t="s">
        <v>95</v>
      </c>
      <c r="C17" s="8" t="s">
        <v>62</v>
      </c>
      <c r="D17" t="s">
        <v>134</v>
      </c>
      <c r="E17" t="s">
        <v>133</v>
      </c>
      <c r="F17" s="10">
        <f t="shared" si="0"/>
        <v>866666.66666666674</v>
      </c>
      <c r="G17" s="10">
        <f t="shared" si="1"/>
        <v>866666.66666666674</v>
      </c>
      <c r="H17" s="2">
        <v>5.9999999999999995E-4</v>
      </c>
      <c r="I17" s="2">
        <v>2.9999999999999997E-4</v>
      </c>
      <c r="J17" s="2">
        <v>5.1999999999999995E-4</v>
      </c>
      <c r="K17" s="2">
        <v>2.5999999999999998E-4</v>
      </c>
    </row>
    <row r="18" spans="1:11" x14ac:dyDescent="0.35">
      <c r="A18" s="13">
        <v>151066</v>
      </c>
      <c r="B18" s="5" t="s">
        <v>36</v>
      </c>
      <c r="C18" s="8" t="s">
        <v>24</v>
      </c>
      <c r="D18" t="s">
        <v>135</v>
      </c>
      <c r="E18" t="s">
        <v>136</v>
      </c>
      <c r="F18" s="10">
        <f t="shared" si="0"/>
        <v>262499.99999999994</v>
      </c>
      <c r="G18" s="10">
        <f t="shared" si="1"/>
        <v>263157.89473684208</v>
      </c>
      <c r="H18" s="2">
        <v>1.52E-2</v>
      </c>
      <c r="I18" s="2">
        <v>3.8E-3</v>
      </c>
      <c r="J18" s="2">
        <v>3.9899999999999996E-3</v>
      </c>
      <c r="K18" s="2">
        <v>1E-3</v>
      </c>
    </row>
    <row r="19" spans="1:11" x14ac:dyDescent="0.35">
      <c r="A19" s="13">
        <v>151091</v>
      </c>
      <c r="B19" s="5" t="s">
        <v>30</v>
      </c>
      <c r="C19" s="25" t="s">
        <v>109</v>
      </c>
      <c r="D19" s="25" t="s">
        <v>109</v>
      </c>
      <c r="E19" s="25" t="s">
        <v>109</v>
      </c>
      <c r="F19" s="9"/>
      <c r="G19" s="9"/>
      <c r="H19" s="3" t="s">
        <v>108</v>
      </c>
      <c r="I19" s="3" t="s">
        <v>108</v>
      </c>
      <c r="J19" s="2">
        <v>9.2000000000000003E-4</v>
      </c>
      <c r="K19" s="2">
        <v>1.4999999999999999E-4</v>
      </c>
    </row>
    <row r="20" spans="1:11" x14ac:dyDescent="0.35">
      <c r="A20" s="13">
        <v>151121</v>
      </c>
      <c r="B20" s="5" t="s">
        <v>102</v>
      </c>
      <c r="C20" s="8" t="s">
        <v>80</v>
      </c>
      <c r="D20" t="s">
        <v>17</v>
      </c>
      <c r="E20" t="s">
        <v>132</v>
      </c>
      <c r="F20" s="10">
        <f t="shared" ref="F20:F21" si="2">(J20/H20)*1000000</f>
        <v>1023076.9230769232</v>
      </c>
      <c r="G20" s="10">
        <f t="shared" ref="G20:G21" si="3">(K20/I20)*1000000</f>
        <v>942857.14285714284</v>
      </c>
      <c r="H20" s="2">
        <v>1.2999999999999999E-3</v>
      </c>
      <c r="I20" s="2">
        <v>6.9999999999999999E-4</v>
      </c>
      <c r="J20" s="2">
        <v>1.33E-3</v>
      </c>
      <c r="K20" s="2">
        <v>6.6E-4</v>
      </c>
    </row>
    <row r="21" spans="1:11" x14ac:dyDescent="0.35">
      <c r="A21" s="13">
        <v>151141</v>
      </c>
      <c r="B21" s="5" t="s">
        <v>54</v>
      </c>
      <c r="C21" s="8" t="s">
        <v>93</v>
      </c>
      <c r="D21" t="s">
        <v>134</v>
      </c>
      <c r="E21" t="s">
        <v>137</v>
      </c>
      <c r="F21" s="10">
        <f t="shared" si="2"/>
        <v>372307.69230769231</v>
      </c>
      <c r="G21" s="10">
        <f t="shared" si="3"/>
        <v>374999.99999999994</v>
      </c>
      <c r="H21" s="2">
        <v>6.4999999999999997E-3</v>
      </c>
      <c r="I21" s="2">
        <v>1.6000000000000001E-3</v>
      </c>
      <c r="J21" s="2">
        <v>2.4199999999999998E-3</v>
      </c>
      <c r="K21" s="2">
        <v>5.9999999999999995E-4</v>
      </c>
    </row>
    <row r="22" spans="1:11" x14ac:dyDescent="0.35">
      <c r="A22" s="13">
        <v>151143</v>
      </c>
      <c r="B22" s="5" t="s">
        <v>96</v>
      </c>
      <c r="C22" s="8" t="s">
        <v>15</v>
      </c>
      <c r="D22" t="s">
        <v>134</v>
      </c>
      <c r="E22" t="s">
        <v>137</v>
      </c>
      <c r="F22" s="10">
        <f t="shared" ref="F22:G26" si="4">(J22/H22)*1000000</f>
        <v>892000</v>
      </c>
      <c r="G22" s="10">
        <f t="shared" si="4"/>
        <v>933333.33333333337</v>
      </c>
      <c r="H22" s="2">
        <v>2.5000000000000001E-3</v>
      </c>
      <c r="I22" s="2">
        <v>5.9999999999999995E-4</v>
      </c>
      <c r="J22" s="2">
        <v>2.2300000000000002E-3</v>
      </c>
      <c r="K22" s="2">
        <v>5.5999999999999995E-4</v>
      </c>
    </row>
    <row r="23" spans="1:11" x14ac:dyDescent="0.35">
      <c r="A23" s="13">
        <v>151144</v>
      </c>
      <c r="B23" s="5" t="s">
        <v>92</v>
      </c>
      <c r="C23" s="8" t="s">
        <v>93</v>
      </c>
      <c r="D23" t="s">
        <v>134</v>
      </c>
      <c r="E23" t="s">
        <v>137</v>
      </c>
      <c r="F23" s="10">
        <f t="shared" si="4"/>
        <v>832317.07317073166</v>
      </c>
      <c r="G23" s="10">
        <f t="shared" si="4"/>
        <v>831707.31707317056</v>
      </c>
      <c r="H23" s="2">
        <v>1.6400000000000001E-2</v>
      </c>
      <c r="I23" s="2">
        <v>4.1000000000000003E-3</v>
      </c>
      <c r="J23" s="2">
        <v>1.3650000000000001E-2</v>
      </c>
      <c r="K23" s="2">
        <v>3.4099999999999998E-3</v>
      </c>
    </row>
    <row r="24" spans="1:11" x14ac:dyDescent="0.35">
      <c r="A24" s="13">
        <v>151146</v>
      </c>
      <c r="B24" s="5" t="s">
        <v>35</v>
      </c>
      <c r="C24" s="8" t="s">
        <v>15</v>
      </c>
      <c r="D24" t="s">
        <v>134</v>
      </c>
      <c r="E24" t="s">
        <v>137</v>
      </c>
      <c r="F24" s="10">
        <f t="shared" si="4"/>
        <v>1436842.1052631577</v>
      </c>
      <c r="G24" s="10">
        <f t="shared" si="4"/>
        <v>1360000</v>
      </c>
      <c r="H24" s="2">
        <v>1.9E-3</v>
      </c>
      <c r="I24" s="2">
        <v>5.0000000000000001E-4</v>
      </c>
      <c r="J24" s="2">
        <v>2.7299999999999998E-3</v>
      </c>
      <c r="K24" s="2">
        <v>6.8000000000000005E-4</v>
      </c>
    </row>
    <row r="25" spans="1:11" x14ac:dyDescent="0.35">
      <c r="A25" s="13">
        <v>151176</v>
      </c>
      <c r="B25" s="5" t="s">
        <v>74</v>
      </c>
      <c r="C25" s="25" t="s">
        <v>31</v>
      </c>
      <c r="D25" t="s">
        <v>134</v>
      </c>
      <c r="E25" t="s">
        <v>137</v>
      </c>
      <c r="F25" s="10">
        <f t="shared" si="4"/>
        <v>633333.33333333326</v>
      </c>
      <c r="G25" s="10">
        <f t="shared" si="4"/>
        <v>587499.99999999988</v>
      </c>
      <c r="H25" s="2">
        <v>3.0000000000000001E-3</v>
      </c>
      <c r="I25" s="2">
        <v>8.0000000000000004E-4</v>
      </c>
      <c r="J25" s="2">
        <v>1.9E-3</v>
      </c>
      <c r="K25" s="2">
        <v>4.6999999999999999E-4</v>
      </c>
    </row>
    <row r="26" spans="1:11" x14ac:dyDescent="0.35">
      <c r="A26" s="13">
        <v>151286</v>
      </c>
      <c r="B26" s="5" t="s">
        <v>38</v>
      </c>
      <c r="C26" s="8" t="s">
        <v>39</v>
      </c>
      <c r="D26" t="s">
        <v>134</v>
      </c>
      <c r="E26" t="s">
        <v>133</v>
      </c>
      <c r="F26" s="10">
        <f t="shared" si="4"/>
        <v>263157.89473684208</v>
      </c>
      <c r="G26" s="10">
        <f t="shared" si="4"/>
        <v>277777.77777777781</v>
      </c>
      <c r="H26" s="2">
        <v>1.9E-3</v>
      </c>
      <c r="I26" s="2">
        <v>8.9999999999999998E-4</v>
      </c>
      <c r="J26" s="2">
        <v>5.0000000000000001E-4</v>
      </c>
      <c r="K26" s="2">
        <v>2.5000000000000001E-4</v>
      </c>
    </row>
    <row r="27" spans="1:11" x14ac:dyDescent="0.35">
      <c r="A27" s="13">
        <v>151291</v>
      </c>
      <c r="B27" s="5" t="s">
        <v>78</v>
      </c>
      <c r="C27" s="8" t="s">
        <v>76</v>
      </c>
      <c r="D27" t="s">
        <v>134</v>
      </c>
      <c r="E27" t="s">
        <v>133</v>
      </c>
      <c r="F27" s="10">
        <f t="shared" ref="F27" si="5">(J27/H27)*1000000</f>
        <v>657084.18891170435</v>
      </c>
      <c r="G27" s="10">
        <f t="shared" ref="G27" si="6">(K27/I27)*1000000</f>
        <v>65843.621399176962</v>
      </c>
      <c r="H27" s="3">
        <v>4.8700000000000002E-4</v>
      </c>
      <c r="I27" s="3">
        <v>2.4299999999999999E-3</v>
      </c>
      <c r="J27" s="2">
        <v>3.2000000000000003E-4</v>
      </c>
      <c r="K27" s="2">
        <v>1.6000000000000001E-4</v>
      </c>
    </row>
    <row r="28" spans="1:11" x14ac:dyDescent="0.35">
      <c r="A28" s="13">
        <v>151292</v>
      </c>
      <c r="B28" s="5" t="s">
        <v>87</v>
      </c>
      <c r="C28" s="8" t="s">
        <v>88</v>
      </c>
      <c r="D28" t="s">
        <v>134</v>
      </c>
      <c r="E28" t="s">
        <v>133</v>
      </c>
      <c r="F28" s="10">
        <f>(J28/H28)*1000000</f>
        <v>774999.99999999988</v>
      </c>
      <c r="G28" s="10">
        <f>(K28/I28)*1000000</f>
        <v>749999.99999999988</v>
      </c>
      <c r="H28" s="2">
        <v>4.0000000000000002E-4</v>
      </c>
      <c r="I28" s="2">
        <v>2.0000000000000001E-4</v>
      </c>
      <c r="J28" s="2">
        <v>3.1E-4</v>
      </c>
      <c r="K28" s="2">
        <v>1.4999999999999999E-4</v>
      </c>
    </row>
    <row r="29" spans="1:11" x14ac:dyDescent="0.35">
      <c r="A29" s="13">
        <v>151299</v>
      </c>
      <c r="B29" s="5" t="s">
        <v>34</v>
      </c>
      <c r="C29" s="8" t="s">
        <v>24</v>
      </c>
      <c r="D29" t="s">
        <v>135</v>
      </c>
      <c r="E29" t="s">
        <v>136</v>
      </c>
      <c r="F29" s="10">
        <f>(J29/H29)*1000000</f>
        <v>249681.52866242037</v>
      </c>
      <c r="G29" s="10">
        <f>(K29/I29)*1000000</f>
        <v>251923.07692307691</v>
      </c>
      <c r="H29" s="2">
        <v>1.5699999999999999E-2</v>
      </c>
      <c r="I29" s="2">
        <v>5.1999999999999998E-3</v>
      </c>
      <c r="J29" s="2">
        <v>3.9199999999999999E-3</v>
      </c>
      <c r="K29" s="2">
        <v>1.31E-3</v>
      </c>
    </row>
    <row r="30" spans="1:11" x14ac:dyDescent="0.35">
      <c r="A30" s="13">
        <v>151301</v>
      </c>
      <c r="B30" s="5" t="s">
        <v>41</v>
      </c>
      <c r="C30" s="8" t="s">
        <v>24</v>
      </c>
      <c r="D30" t="s">
        <v>135</v>
      </c>
      <c r="E30" t="s">
        <v>136</v>
      </c>
      <c r="F30" s="10"/>
      <c r="G30" s="10"/>
      <c r="H30" s="3" t="s">
        <v>108</v>
      </c>
      <c r="I30" s="3" t="s">
        <v>108</v>
      </c>
      <c r="J30" s="2">
        <v>1.6999999999999999E-3</v>
      </c>
      <c r="K30" s="2">
        <v>5.6999999999999998E-4</v>
      </c>
    </row>
    <row r="31" spans="1:11" x14ac:dyDescent="0.35">
      <c r="A31" s="13">
        <v>151303</v>
      </c>
      <c r="B31" s="5" t="s">
        <v>130</v>
      </c>
      <c r="C31" s="8" t="s">
        <v>24</v>
      </c>
      <c r="D31" t="s">
        <v>135</v>
      </c>
      <c r="E31" t="s">
        <v>136</v>
      </c>
      <c r="F31" s="10">
        <f>(J31/H31)*1000000</f>
        <v>151612.90322580645</v>
      </c>
      <c r="G31" s="10">
        <f>(K31/I31)*1000000</f>
        <v>160000</v>
      </c>
      <c r="H31" s="2">
        <v>3.0999999999999999E-3</v>
      </c>
      <c r="I31" s="2">
        <v>1E-3</v>
      </c>
      <c r="J31" s="2">
        <v>4.6999999999999999E-4</v>
      </c>
      <c r="K31" s="2">
        <v>1.6000000000000001E-4</v>
      </c>
    </row>
    <row r="32" spans="1:11" x14ac:dyDescent="0.35">
      <c r="A32" s="13">
        <v>151315</v>
      </c>
      <c r="B32" s="5" t="s">
        <v>75</v>
      </c>
      <c r="C32" s="8" t="s">
        <v>76</v>
      </c>
      <c r="D32" t="s">
        <v>134</v>
      </c>
      <c r="E32" t="s">
        <v>133</v>
      </c>
      <c r="F32" s="10"/>
      <c r="G32" s="10"/>
      <c r="H32" s="3" t="s">
        <v>108</v>
      </c>
      <c r="I32" s="3" t="s">
        <v>108</v>
      </c>
      <c r="J32" s="2">
        <v>1.7099999999999999E-3</v>
      </c>
      <c r="K32" s="2">
        <v>8.5999999999999998E-4</v>
      </c>
    </row>
    <row r="33" spans="1:11" x14ac:dyDescent="0.35">
      <c r="A33" s="13">
        <v>151325</v>
      </c>
      <c r="B33" s="5" t="s">
        <v>9</v>
      </c>
      <c r="C33" s="8" t="s">
        <v>13</v>
      </c>
      <c r="D33" t="s">
        <v>17</v>
      </c>
      <c r="E33" t="s">
        <v>132</v>
      </c>
      <c r="F33" s="10">
        <f t="shared" ref="F33:G37" si="7">(J33/H33)*1000000</f>
        <v>85436.89320388349</v>
      </c>
      <c r="G33" s="10">
        <f t="shared" si="7"/>
        <v>84615.384615384624</v>
      </c>
      <c r="H33" s="2">
        <v>1.03E-2</v>
      </c>
      <c r="I33" s="2">
        <v>5.1999999999999998E-3</v>
      </c>
      <c r="J33" s="2">
        <v>8.8000000000000003E-4</v>
      </c>
      <c r="K33" s="2">
        <v>4.4000000000000002E-4</v>
      </c>
    </row>
    <row r="34" spans="1:11" x14ac:dyDescent="0.35">
      <c r="A34" s="13">
        <v>151328</v>
      </c>
      <c r="B34" s="5" t="s">
        <v>81</v>
      </c>
      <c r="C34" s="8" t="s">
        <v>31</v>
      </c>
      <c r="D34" t="s">
        <v>134</v>
      </c>
      <c r="E34" t="s">
        <v>137</v>
      </c>
      <c r="F34" s="10">
        <f t="shared" si="7"/>
        <v>687500</v>
      </c>
      <c r="G34" s="10">
        <f t="shared" si="7"/>
        <v>725000</v>
      </c>
      <c r="H34" s="2">
        <v>8.0000000000000004E-4</v>
      </c>
      <c r="I34" s="2">
        <v>4.0000000000000002E-4</v>
      </c>
      <c r="J34" s="2">
        <v>5.5000000000000003E-4</v>
      </c>
      <c r="K34" s="2">
        <v>2.9E-4</v>
      </c>
    </row>
    <row r="35" spans="1:11" x14ac:dyDescent="0.35">
      <c r="A35" s="13">
        <v>151329</v>
      </c>
      <c r="B35" s="5" t="s">
        <v>63</v>
      </c>
      <c r="C35" s="8" t="s">
        <v>29</v>
      </c>
      <c r="D35" t="s">
        <v>17</v>
      </c>
      <c r="E35" t="s">
        <v>132</v>
      </c>
      <c r="F35" s="10">
        <f t="shared" si="7"/>
        <v>428571.42857142852</v>
      </c>
      <c r="G35" s="10">
        <f t="shared" si="7"/>
        <v>500000</v>
      </c>
      <c r="H35" s="2">
        <v>6.9999999999999999E-4</v>
      </c>
      <c r="I35" s="2">
        <v>2.9999999999999997E-4</v>
      </c>
      <c r="J35" s="2">
        <v>2.9999999999999997E-4</v>
      </c>
      <c r="K35" s="2">
        <v>1.4999999999999999E-4</v>
      </c>
    </row>
    <row r="36" spans="1:11" x14ac:dyDescent="0.35">
      <c r="A36" s="13">
        <v>151330</v>
      </c>
      <c r="B36" s="5" t="s">
        <v>67</v>
      </c>
      <c r="C36" s="8" t="s">
        <v>68</v>
      </c>
      <c r="D36" t="s">
        <v>17</v>
      </c>
      <c r="E36" t="s">
        <v>132</v>
      </c>
      <c r="F36" s="10">
        <f t="shared" si="7"/>
        <v>533333.33333333349</v>
      </c>
      <c r="G36" s="10">
        <f t="shared" si="7"/>
        <v>533333.33333333349</v>
      </c>
      <c r="H36" s="2">
        <v>5.9999999999999995E-4</v>
      </c>
      <c r="I36" s="2">
        <v>2.9999999999999997E-4</v>
      </c>
      <c r="J36" s="2">
        <v>3.2000000000000003E-4</v>
      </c>
      <c r="K36" s="2">
        <v>1.6000000000000001E-4</v>
      </c>
    </row>
    <row r="37" spans="1:11" x14ac:dyDescent="0.35">
      <c r="A37" s="13">
        <v>151331</v>
      </c>
      <c r="B37" s="5" t="s">
        <v>79</v>
      </c>
      <c r="C37" s="8" t="s">
        <v>80</v>
      </c>
      <c r="D37" t="s">
        <v>138</v>
      </c>
      <c r="E37" t="s">
        <v>132</v>
      </c>
      <c r="F37" s="10">
        <f t="shared" si="7"/>
        <v>725000</v>
      </c>
      <c r="G37" s="10">
        <f t="shared" si="7"/>
        <v>749999.99999999988</v>
      </c>
      <c r="H37" s="2">
        <v>4.0000000000000002E-4</v>
      </c>
      <c r="I37" s="2">
        <v>2.0000000000000001E-4</v>
      </c>
      <c r="J37" s="2">
        <v>2.9E-4</v>
      </c>
      <c r="K37" s="2">
        <v>1.4999999999999999E-4</v>
      </c>
    </row>
    <row r="38" spans="1:11" x14ac:dyDescent="0.35">
      <c r="A38" s="13">
        <v>151332</v>
      </c>
      <c r="B38" s="5" t="s">
        <v>65</v>
      </c>
      <c r="C38" s="8" t="s">
        <v>66</v>
      </c>
      <c r="D38" t="s">
        <v>138</v>
      </c>
      <c r="E38" t="s">
        <v>132</v>
      </c>
      <c r="F38" s="10"/>
      <c r="G38" s="10"/>
      <c r="H38" s="3" t="s">
        <v>108</v>
      </c>
      <c r="I38" s="3" t="s">
        <v>108</v>
      </c>
      <c r="J38" s="2">
        <v>3.3E-4</v>
      </c>
      <c r="K38" s="2">
        <v>1.7000000000000001E-4</v>
      </c>
    </row>
    <row r="39" spans="1:11" x14ac:dyDescent="0.35">
      <c r="A39" s="13">
        <v>151333</v>
      </c>
      <c r="B39" s="5" t="s">
        <v>69</v>
      </c>
      <c r="C39" s="8" t="s">
        <v>45</v>
      </c>
      <c r="D39" t="s">
        <v>138</v>
      </c>
      <c r="E39" t="s">
        <v>132</v>
      </c>
      <c r="F39" s="10">
        <f t="shared" ref="F39:G42" si="8">(J39/H39)*1000000</f>
        <v>533333.33333333349</v>
      </c>
      <c r="G39" s="10">
        <f t="shared" si="8"/>
        <v>533333.33333333349</v>
      </c>
      <c r="H39" s="2">
        <v>5.9999999999999995E-4</v>
      </c>
      <c r="I39" s="2">
        <v>2.9999999999999997E-4</v>
      </c>
      <c r="J39" s="2">
        <v>3.2000000000000003E-4</v>
      </c>
      <c r="K39" s="2">
        <v>1.6000000000000001E-4</v>
      </c>
    </row>
    <row r="40" spans="1:11" x14ac:dyDescent="0.35">
      <c r="A40" s="13">
        <v>151335</v>
      </c>
      <c r="B40" s="5" t="s">
        <v>57</v>
      </c>
      <c r="C40" s="8" t="s">
        <v>45</v>
      </c>
      <c r="D40" t="s">
        <v>138</v>
      </c>
      <c r="E40" t="s">
        <v>132</v>
      </c>
      <c r="F40" s="10">
        <f t="shared" si="8"/>
        <v>387499.99999999994</v>
      </c>
      <c r="G40" s="10">
        <f t="shared" si="8"/>
        <v>400000</v>
      </c>
      <c r="H40" s="2">
        <v>8.0000000000000004E-4</v>
      </c>
      <c r="I40" s="2">
        <v>4.0000000000000002E-4</v>
      </c>
      <c r="J40" s="2">
        <v>3.1E-4</v>
      </c>
      <c r="K40" s="2">
        <v>1.6000000000000001E-4</v>
      </c>
    </row>
    <row r="41" spans="1:11" x14ac:dyDescent="0.35">
      <c r="A41" s="13">
        <v>151336</v>
      </c>
      <c r="B41" s="5" t="s">
        <v>20</v>
      </c>
      <c r="C41" s="8" t="s">
        <v>12</v>
      </c>
      <c r="D41" t="s">
        <v>138</v>
      </c>
      <c r="E41" t="s">
        <v>132</v>
      </c>
      <c r="F41" s="10">
        <f t="shared" si="8"/>
        <v>102380.95238095238</v>
      </c>
      <c r="G41" s="10">
        <f t="shared" si="8"/>
        <v>104761.90476190478</v>
      </c>
      <c r="H41" s="2">
        <v>4.1999999999999997E-3</v>
      </c>
      <c r="I41" s="2">
        <v>2.0999999999999999E-3</v>
      </c>
      <c r="J41" s="2">
        <v>4.2999999999999999E-4</v>
      </c>
      <c r="K41" s="2">
        <v>2.2000000000000001E-4</v>
      </c>
    </row>
    <row r="42" spans="1:11" x14ac:dyDescent="0.35">
      <c r="A42" s="13">
        <v>151337</v>
      </c>
      <c r="B42" s="5" t="s">
        <v>101</v>
      </c>
      <c r="C42" s="8" t="s">
        <v>12</v>
      </c>
      <c r="D42" t="s">
        <v>138</v>
      </c>
      <c r="E42" t="s">
        <v>132</v>
      </c>
      <c r="F42" s="10">
        <f t="shared" si="8"/>
        <v>1033333.3333333335</v>
      </c>
      <c r="G42" s="10">
        <f t="shared" si="8"/>
        <v>749999.99999999988</v>
      </c>
      <c r="H42" s="2">
        <v>2.9999999999999997E-4</v>
      </c>
      <c r="I42" s="2">
        <v>2.0000000000000001E-4</v>
      </c>
      <c r="J42" s="2">
        <v>3.1E-4</v>
      </c>
      <c r="K42" s="2">
        <v>1.4999999999999999E-4</v>
      </c>
    </row>
    <row r="43" spans="1:11" x14ac:dyDescent="0.35">
      <c r="A43" s="13">
        <v>151338</v>
      </c>
      <c r="B43" s="5" t="s">
        <v>43</v>
      </c>
      <c r="C43" s="8" t="s">
        <v>45</v>
      </c>
      <c r="D43" t="s">
        <v>138</v>
      </c>
      <c r="E43" t="s">
        <v>132</v>
      </c>
      <c r="F43" s="10"/>
      <c r="G43" s="10"/>
      <c r="H43" s="3" t="s">
        <v>108</v>
      </c>
      <c r="I43" s="3" t="s">
        <v>108</v>
      </c>
      <c r="J43" s="2">
        <v>3.2000000000000003E-4</v>
      </c>
      <c r="K43" s="2">
        <v>1.6000000000000001E-4</v>
      </c>
    </row>
    <row r="44" spans="1:11" x14ac:dyDescent="0.35">
      <c r="A44" s="13">
        <v>151339</v>
      </c>
      <c r="B44" s="5" t="s">
        <v>131</v>
      </c>
      <c r="C44" s="8" t="s">
        <v>12</v>
      </c>
      <c r="D44" t="s">
        <v>138</v>
      </c>
      <c r="E44" t="s">
        <v>132</v>
      </c>
      <c r="F44" s="10">
        <f>(J46/H46)*1000000</f>
        <v>823809.5238095239</v>
      </c>
      <c r="G44" s="10">
        <f>(K46/I46)*1000000</f>
        <v>870000</v>
      </c>
      <c r="H44" s="2">
        <v>6.1000000000000004E-3</v>
      </c>
      <c r="I44" s="2">
        <v>3.0999999999999999E-3</v>
      </c>
      <c r="J44" s="2">
        <v>5.1999999999999995E-4</v>
      </c>
      <c r="K44" s="2">
        <v>2.5999999999999998E-4</v>
      </c>
    </row>
    <row r="45" spans="1:11" x14ac:dyDescent="0.35">
      <c r="A45" s="13">
        <v>151340</v>
      </c>
      <c r="B45" s="5" t="s">
        <v>28</v>
      </c>
      <c r="C45" s="8" t="s">
        <v>29</v>
      </c>
      <c r="D45" t="s">
        <v>138</v>
      </c>
      <c r="E45" t="s">
        <v>132</v>
      </c>
      <c r="F45" s="10"/>
      <c r="G45" s="10"/>
      <c r="H45" s="3" t="s">
        <v>108</v>
      </c>
      <c r="I45" s="3" t="s">
        <v>108</v>
      </c>
      <c r="J45" s="2">
        <v>3.2000000000000003E-4</v>
      </c>
      <c r="K45" s="2">
        <v>1.6000000000000001E-4</v>
      </c>
    </row>
    <row r="46" spans="1:11" x14ac:dyDescent="0.35">
      <c r="A46" s="13">
        <v>151361</v>
      </c>
      <c r="B46" s="5" t="s">
        <v>91</v>
      </c>
      <c r="C46" s="8" t="s">
        <v>80</v>
      </c>
      <c r="D46" t="s">
        <v>138</v>
      </c>
      <c r="E46" t="s">
        <v>132</v>
      </c>
      <c r="F46" s="10">
        <f t="shared" ref="F46:F50" si="9">(J46/H46)*1000000</f>
        <v>823809.5238095239</v>
      </c>
      <c r="G46" s="10">
        <f t="shared" ref="G46:G50" si="10">(K46/I46)*1000000</f>
        <v>870000</v>
      </c>
      <c r="H46" s="2">
        <v>2.0999999999999999E-3</v>
      </c>
      <c r="I46" s="2">
        <v>1E-3</v>
      </c>
      <c r="J46" s="2">
        <v>1.73E-3</v>
      </c>
      <c r="K46" s="2">
        <v>8.7000000000000001E-4</v>
      </c>
    </row>
    <row r="47" spans="1:11" x14ac:dyDescent="0.35">
      <c r="A47" s="13">
        <v>151362</v>
      </c>
      <c r="B47" s="6" t="s">
        <v>105</v>
      </c>
      <c r="C47" s="8" t="s">
        <v>13</v>
      </c>
      <c r="D47" t="s">
        <v>138</v>
      </c>
      <c r="E47" t="s">
        <v>132</v>
      </c>
      <c r="F47" s="10">
        <f t="shared" si="9"/>
        <v>246153.84615384619</v>
      </c>
      <c r="G47" s="10">
        <f t="shared" si="10"/>
        <v>228571.42857142858</v>
      </c>
      <c r="H47" s="2">
        <v>1.2999999999999999E-3</v>
      </c>
      <c r="I47" s="2">
        <v>6.9999999999999999E-4</v>
      </c>
      <c r="J47" s="2">
        <v>3.2000000000000003E-4</v>
      </c>
      <c r="K47" s="2">
        <v>1.6000000000000001E-4</v>
      </c>
    </row>
    <row r="48" spans="1:11" x14ac:dyDescent="0.35">
      <c r="A48" s="13">
        <v>151363</v>
      </c>
      <c r="B48" s="5" t="s">
        <v>32</v>
      </c>
      <c r="C48" s="8" t="s">
        <v>33</v>
      </c>
      <c r="D48" t="s">
        <v>138</v>
      </c>
      <c r="E48" t="s">
        <v>132</v>
      </c>
      <c r="F48" s="10">
        <f t="shared" si="9"/>
        <v>243181.81818181818</v>
      </c>
      <c r="G48" s="10">
        <f t="shared" si="10"/>
        <v>243181.81818181818</v>
      </c>
      <c r="H48" s="2">
        <v>8.8000000000000005E-3</v>
      </c>
      <c r="I48" s="2">
        <v>4.4000000000000003E-3</v>
      </c>
      <c r="J48" s="2">
        <v>2.14E-3</v>
      </c>
      <c r="K48" s="2">
        <v>1.07E-3</v>
      </c>
    </row>
    <row r="49" spans="1:11" x14ac:dyDescent="0.35">
      <c r="A49" s="13">
        <v>151366</v>
      </c>
      <c r="B49" s="5" t="s">
        <v>56</v>
      </c>
      <c r="C49" s="8" t="s">
        <v>13</v>
      </c>
      <c r="D49" t="s">
        <v>138</v>
      </c>
      <c r="E49" t="s">
        <v>132</v>
      </c>
      <c r="F49" s="10">
        <f t="shared" si="9"/>
        <v>366666.66666666669</v>
      </c>
      <c r="G49" s="10">
        <f t="shared" si="10"/>
        <v>366666.66666666669</v>
      </c>
      <c r="H49" s="2">
        <v>2.3999999999999998E-3</v>
      </c>
      <c r="I49" s="2">
        <v>1.1999999999999999E-3</v>
      </c>
      <c r="J49" s="2">
        <v>8.8000000000000003E-4</v>
      </c>
      <c r="K49" s="2">
        <v>4.4000000000000002E-4</v>
      </c>
    </row>
    <row r="50" spans="1:11" ht="12.5" customHeight="1" x14ac:dyDescent="0.35">
      <c r="A50" s="13">
        <v>151367</v>
      </c>
      <c r="B50" s="5" t="s">
        <v>51</v>
      </c>
      <c r="C50" s="8" t="s">
        <v>13</v>
      </c>
      <c r="D50" t="s">
        <v>138</v>
      </c>
      <c r="E50" t="s">
        <v>132</v>
      </c>
      <c r="F50" s="10">
        <f t="shared" si="9"/>
        <v>347368.42105263163</v>
      </c>
      <c r="G50" s="10">
        <f t="shared" si="10"/>
        <v>366666.66666666669</v>
      </c>
      <c r="H50" s="2">
        <v>1.9E-3</v>
      </c>
      <c r="I50" s="2">
        <v>8.9999999999999998E-4</v>
      </c>
      <c r="J50" s="2">
        <v>6.6E-4</v>
      </c>
      <c r="K50" s="2">
        <v>3.3E-4</v>
      </c>
    </row>
    <row r="51" spans="1:11" x14ac:dyDescent="0.35">
      <c r="A51" s="13">
        <v>151401</v>
      </c>
      <c r="B51" s="5" t="s">
        <v>98</v>
      </c>
      <c r="C51" s="8" t="s">
        <v>15</v>
      </c>
      <c r="D51" t="s">
        <v>134</v>
      </c>
      <c r="E51" t="s">
        <v>137</v>
      </c>
      <c r="F51" s="10">
        <f t="shared" ref="F51:F77" si="11">(J51/H51)*1000000</f>
        <v>1050000</v>
      </c>
      <c r="G51" s="10">
        <f t="shared" ref="G51:G77" si="12">(K51/I51)*1000000</f>
        <v>1100000</v>
      </c>
      <c r="H51" s="2">
        <v>8.0000000000000004E-4</v>
      </c>
      <c r="I51" s="2">
        <v>4.0000000000000002E-4</v>
      </c>
      <c r="J51" s="2">
        <v>8.4000000000000003E-4</v>
      </c>
      <c r="K51" s="2">
        <v>4.4000000000000002E-4</v>
      </c>
    </row>
    <row r="52" spans="1:11" x14ac:dyDescent="0.35">
      <c r="A52" s="13">
        <v>151402</v>
      </c>
      <c r="B52" s="5" t="s">
        <v>26</v>
      </c>
      <c r="C52" s="8" t="s">
        <v>15</v>
      </c>
      <c r="D52" t="s">
        <v>134</v>
      </c>
      <c r="E52" t="s">
        <v>137</v>
      </c>
      <c r="F52" s="10">
        <f t="shared" si="11"/>
        <v>191803.27868852459</v>
      </c>
      <c r="G52" s="10">
        <f t="shared" si="12"/>
        <v>193749.99999999997</v>
      </c>
      <c r="H52" s="2">
        <v>6.1000000000000004E-3</v>
      </c>
      <c r="I52" s="2">
        <v>3.2000000000000002E-3</v>
      </c>
      <c r="J52" s="2">
        <v>1.17E-3</v>
      </c>
      <c r="K52" s="2">
        <v>6.2E-4</v>
      </c>
    </row>
    <row r="53" spans="1:11" x14ac:dyDescent="0.35">
      <c r="A53" s="13">
        <v>151403</v>
      </c>
      <c r="B53" s="5" t="s">
        <v>72</v>
      </c>
      <c r="C53" s="8" t="s">
        <v>15</v>
      </c>
      <c r="D53" t="s">
        <v>134</v>
      </c>
      <c r="E53" t="s">
        <v>137</v>
      </c>
      <c r="F53" s="10">
        <f t="shared" si="11"/>
        <v>550000</v>
      </c>
      <c r="G53" s="10">
        <f t="shared" si="12"/>
        <v>575000</v>
      </c>
      <c r="H53" s="2">
        <v>8.0000000000000004E-4</v>
      </c>
      <c r="I53" s="2">
        <v>4.0000000000000002E-4</v>
      </c>
      <c r="J53" s="2">
        <v>4.4000000000000002E-4</v>
      </c>
      <c r="K53" s="2">
        <v>2.3000000000000001E-4</v>
      </c>
    </row>
    <row r="54" spans="1:11" x14ac:dyDescent="0.35">
      <c r="A54" s="13">
        <v>151404</v>
      </c>
      <c r="B54" s="5" t="s">
        <v>21</v>
      </c>
      <c r="C54" s="8" t="s">
        <v>15</v>
      </c>
      <c r="D54" t="s">
        <v>134</v>
      </c>
      <c r="E54" t="s">
        <v>137</v>
      </c>
      <c r="F54" s="10">
        <f t="shared" si="11"/>
        <v>116666.66666666667</v>
      </c>
      <c r="G54" s="10">
        <f t="shared" si="12"/>
        <v>133333.33333333337</v>
      </c>
      <c r="H54" s="2">
        <v>5.9999999999999995E-4</v>
      </c>
      <c r="I54" s="2">
        <v>2.9999999999999997E-4</v>
      </c>
      <c r="J54" s="2">
        <v>6.9999999999999994E-5</v>
      </c>
      <c r="K54" s="2">
        <v>4.0000000000000003E-5</v>
      </c>
    </row>
    <row r="55" spans="1:11" x14ac:dyDescent="0.35">
      <c r="A55" s="13">
        <v>151405</v>
      </c>
      <c r="B55" s="5" t="s">
        <v>90</v>
      </c>
      <c r="C55" s="8" t="s">
        <v>15</v>
      </c>
      <c r="D55" t="s">
        <v>134</v>
      </c>
      <c r="E55" t="s">
        <v>137</v>
      </c>
      <c r="F55" s="10">
        <f t="shared" si="11"/>
        <v>900000.00000000012</v>
      </c>
      <c r="G55" s="10">
        <f t="shared" si="12"/>
        <v>700000</v>
      </c>
      <c r="H55" s="2">
        <v>2.9999999999999997E-4</v>
      </c>
      <c r="I55" s="2">
        <v>2.0000000000000001E-4</v>
      </c>
      <c r="J55" s="2">
        <v>2.7E-4</v>
      </c>
      <c r="K55" s="2">
        <v>1.3999999999999999E-4</v>
      </c>
    </row>
    <row r="56" spans="1:11" x14ac:dyDescent="0.35">
      <c r="A56" s="13">
        <v>151407</v>
      </c>
      <c r="B56" s="5" t="s">
        <v>22</v>
      </c>
      <c r="C56" s="8" t="s">
        <v>15</v>
      </c>
      <c r="D56" t="s">
        <v>134</v>
      </c>
      <c r="E56" t="s">
        <v>137</v>
      </c>
      <c r="F56" s="10">
        <f t="shared" si="11"/>
        <v>136842.10526315786</v>
      </c>
      <c r="G56" s="10">
        <f t="shared" si="12"/>
        <v>136666.66666666666</v>
      </c>
      <c r="H56" s="2">
        <v>5.7000000000000002E-3</v>
      </c>
      <c r="I56" s="2">
        <v>3.0000000000000001E-3</v>
      </c>
      <c r="J56" s="2">
        <v>7.7999999999999999E-4</v>
      </c>
      <c r="K56" s="2">
        <v>4.0999999999999999E-4</v>
      </c>
    </row>
    <row r="57" spans="1:11" x14ac:dyDescent="0.35">
      <c r="A57" s="13">
        <v>151408</v>
      </c>
      <c r="B57" s="5" t="s">
        <v>59</v>
      </c>
      <c r="C57" s="8" t="s">
        <v>31</v>
      </c>
      <c r="D57" t="s">
        <v>134</v>
      </c>
      <c r="E57" t="s">
        <v>137</v>
      </c>
      <c r="F57" s="10">
        <f t="shared" si="11"/>
        <v>408333.33333333337</v>
      </c>
      <c r="G57" s="10">
        <f t="shared" si="12"/>
        <v>433333.33333333337</v>
      </c>
      <c r="H57" s="2">
        <v>1.1999999999999999E-3</v>
      </c>
      <c r="I57" s="2">
        <v>5.9999999999999995E-4</v>
      </c>
      <c r="J57" s="2">
        <v>4.8999999999999998E-4</v>
      </c>
      <c r="K57" s="2">
        <v>2.5999999999999998E-4</v>
      </c>
    </row>
    <row r="58" spans="1:11" x14ac:dyDescent="0.35">
      <c r="A58" s="13">
        <v>151409</v>
      </c>
      <c r="B58" s="5" t="s">
        <v>14</v>
      </c>
      <c r="C58" s="8" t="s">
        <v>15</v>
      </c>
      <c r="D58" t="s">
        <v>134</v>
      </c>
      <c r="E58" t="s">
        <v>137</v>
      </c>
      <c r="F58" s="10">
        <f t="shared" si="11"/>
        <v>91428.571428571435</v>
      </c>
      <c r="G58" s="10">
        <f t="shared" si="12"/>
        <v>94444.444444444453</v>
      </c>
      <c r="H58" s="2">
        <v>3.5000000000000001E-3</v>
      </c>
      <c r="I58" s="2">
        <v>1.8E-3</v>
      </c>
      <c r="J58" s="2">
        <v>3.2000000000000003E-4</v>
      </c>
      <c r="K58" s="2">
        <v>1.7000000000000001E-4</v>
      </c>
    </row>
    <row r="59" spans="1:11" x14ac:dyDescent="0.35">
      <c r="A59" s="13">
        <v>151410</v>
      </c>
      <c r="B59" s="5" t="s">
        <v>99</v>
      </c>
      <c r="C59" s="8" t="s">
        <v>15</v>
      </c>
      <c r="D59" t="s">
        <v>134</v>
      </c>
      <c r="E59" t="s">
        <v>137</v>
      </c>
      <c r="F59" s="10">
        <f t="shared" si="11"/>
        <v>980000</v>
      </c>
      <c r="G59" s="10">
        <f t="shared" si="12"/>
        <v>866666.66666666674</v>
      </c>
      <c r="H59" s="2">
        <v>5.0000000000000001E-4</v>
      </c>
      <c r="I59" s="2">
        <v>2.9999999999999997E-4</v>
      </c>
      <c r="J59" s="2">
        <v>4.8999999999999998E-4</v>
      </c>
      <c r="K59" s="2">
        <v>2.5999999999999998E-4</v>
      </c>
    </row>
    <row r="60" spans="1:11" x14ac:dyDescent="0.35">
      <c r="A60" s="13">
        <v>151411</v>
      </c>
      <c r="B60" s="5" t="s">
        <v>40</v>
      </c>
      <c r="C60" s="8" t="s">
        <v>15</v>
      </c>
      <c r="D60" t="s">
        <v>134</v>
      </c>
      <c r="E60" t="s">
        <v>137</v>
      </c>
      <c r="F60" s="10">
        <f t="shared" si="11"/>
        <v>277777.77777777781</v>
      </c>
      <c r="G60" s="10">
        <f t="shared" si="12"/>
        <v>288888.88888888888</v>
      </c>
      <c r="H60" s="2">
        <v>1.8E-3</v>
      </c>
      <c r="I60" s="2">
        <v>8.9999999999999998E-4</v>
      </c>
      <c r="J60" s="2">
        <v>5.0000000000000001E-4</v>
      </c>
      <c r="K60" s="2">
        <v>2.5999999999999998E-4</v>
      </c>
    </row>
    <row r="61" spans="1:11" x14ac:dyDescent="0.35">
      <c r="A61" s="13">
        <v>151413</v>
      </c>
      <c r="B61" s="5" t="s">
        <v>73</v>
      </c>
      <c r="C61" s="8" t="s">
        <v>31</v>
      </c>
      <c r="D61" t="s">
        <v>134</v>
      </c>
      <c r="E61" t="s">
        <v>137</v>
      </c>
      <c r="F61" s="10">
        <f t="shared" si="11"/>
        <v>680000</v>
      </c>
      <c r="G61" s="10">
        <f t="shared" si="12"/>
        <v>600000.00000000012</v>
      </c>
      <c r="H61" s="2">
        <v>5.0000000000000001E-4</v>
      </c>
      <c r="I61" s="2">
        <v>2.9999999999999997E-4</v>
      </c>
      <c r="J61" s="2">
        <v>3.4000000000000002E-4</v>
      </c>
      <c r="K61" s="2">
        <v>1.8000000000000001E-4</v>
      </c>
    </row>
    <row r="62" spans="1:11" x14ac:dyDescent="0.35">
      <c r="A62" s="13">
        <v>151416</v>
      </c>
      <c r="B62" s="5" t="s">
        <v>60</v>
      </c>
      <c r="C62" s="8" t="s">
        <v>15</v>
      </c>
      <c r="D62" t="s">
        <v>134</v>
      </c>
      <c r="E62" t="s">
        <v>137</v>
      </c>
      <c r="F62" s="10">
        <f t="shared" si="11"/>
        <v>400000</v>
      </c>
      <c r="G62" s="10">
        <f t="shared" si="12"/>
        <v>400000</v>
      </c>
      <c r="H62" s="2">
        <v>5.9999999999999995E-4</v>
      </c>
      <c r="I62" s="2">
        <v>5.0000000000000001E-4</v>
      </c>
      <c r="J62" s="2">
        <v>2.4000000000000001E-4</v>
      </c>
      <c r="K62" s="2">
        <v>2.0000000000000001E-4</v>
      </c>
    </row>
    <row r="63" spans="1:11" x14ac:dyDescent="0.35">
      <c r="A63" s="13">
        <v>151418</v>
      </c>
      <c r="B63" s="5" t="s">
        <v>49</v>
      </c>
      <c r="C63" s="8" t="s">
        <v>15</v>
      </c>
      <c r="D63" t="s">
        <v>134</v>
      </c>
      <c r="E63" t="s">
        <v>137</v>
      </c>
      <c r="F63" s="10">
        <f t="shared" si="11"/>
        <v>347727.27272727265</v>
      </c>
      <c r="G63" s="10">
        <f t="shared" si="12"/>
        <v>348648.64864864858</v>
      </c>
      <c r="H63" s="2">
        <v>4.4000000000000003E-3</v>
      </c>
      <c r="I63" s="2">
        <v>3.7000000000000002E-3</v>
      </c>
      <c r="J63" s="2">
        <v>1.5299999999999999E-3</v>
      </c>
      <c r="K63" s="2">
        <v>1.2899999999999999E-3</v>
      </c>
    </row>
    <row r="64" spans="1:11" x14ac:dyDescent="0.35">
      <c r="A64" s="13">
        <v>151419</v>
      </c>
      <c r="B64" s="5" t="s">
        <v>70</v>
      </c>
      <c r="C64" s="8" t="s">
        <v>31</v>
      </c>
      <c r="D64" t="s">
        <v>134</v>
      </c>
      <c r="E64" t="s">
        <v>137</v>
      </c>
      <c r="F64" s="10">
        <f t="shared" si="11"/>
        <v>528571.42857142864</v>
      </c>
      <c r="G64" s="10">
        <f t="shared" si="12"/>
        <v>516666.66666666674</v>
      </c>
      <c r="H64" s="2">
        <v>6.9999999999999999E-4</v>
      </c>
      <c r="I64" s="2">
        <v>5.9999999999999995E-4</v>
      </c>
      <c r="J64" s="2">
        <v>3.6999999999999999E-4</v>
      </c>
      <c r="K64" s="2">
        <v>3.1E-4</v>
      </c>
    </row>
    <row r="65" spans="1:11" x14ac:dyDescent="0.35">
      <c r="A65" s="13">
        <v>151420</v>
      </c>
      <c r="B65" s="5" t="s">
        <v>18</v>
      </c>
      <c r="C65" s="8" t="s">
        <v>15</v>
      </c>
      <c r="D65" t="s">
        <v>134</v>
      </c>
      <c r="E65" t="s">
        <v>137</v>
      </c>
      <c r="F65" s="10">
        <f t="shared" si="11"/>
        <v>90833.333333333328</v>
      </c>
      <c r="G65" s="10">
        <f t="shared" si="12"/>
        <v>97872.340425531918</v>
      </c>
      <c r="H65" s="2">
        <v>1.2E-2</v>
      </c>
      <c r="I65" s="2">
        <v>9.4000000000000004E-3</v>
      </c>
      <c r="J65" s="2">
        <v>1.09E-3</v>
      </c>
      <c r="K65" s="2">
        <v>9.2000000000000003E-4</v>
      </c>
    </row>
    <row r="66" spans="1:11" x14ac:dyDescent="0.35">
      <c r="A66" s="13">
        <v>151421</v>
      </c>
      <c r="B66" s="5" t="s">
        <v>52</v>
      </c>
      <c r="C66" s="8" t="s">
        <v>15</v>
      </c>
      <c r="D66" t="s">
        <v>134</v>
      </c>
      <c r="E66" t="s">
        <v>137</v>
      </c>
      <c r="F66" s="10">
        <f t="shared" si="11"/>
        <v>370000</v>
      </c>
      <c r="G66" s="10">
        <f t="shared" si="12"/>
        <v>344444.44444444444</v>
      </c>
      <c r="H66" s="2">
        <v>1E-3</v>
      </c>
      <c r="I66" s="2">
        <v>8.9999999999999998E-4</v>
      </c>
      <c r="J66" s="2">
        <v>3.6999999999999999E-4</v>
      </c>
      <c r="K66" s="2">
        <v>3.1E-4</v>
      </c>
    </row>
    <row r="67" spans="1:11" x14ac:dyDescent="0.35">
      <c r="A67" s="13">
        <v>151422</v>
      </c>
      <c r="B67" s="5" t="s">
        <v>77</v>
      </c>
      <c r="C67" s="8" t="s">
        <v>15</v>
      </c>
      <c r="D67" t="s">
        <v>134</v>
      </c>
      <c r="E67" t="s">
        <v>137</v>
      </c>
      <c r="F67" s="10">
        <f t="shared" si="11"/>
        <v>766666.66666666674</v>
      </c>
      <c r="G67" s="10">
        <f t="shared" si="12"/>
        <v>633333.33333333337</v>
      </c>
      <c r="H67" s="2">
        <v>2.9999999999999997E-4</v>
      </c>
      <c r="I67" s="2">
        <v>2.9999999999999997E-4</v>
      </c>
      <c r="J67" s="2">
        <v>2.3000000000000001E-4</v>
      </c>
      <c r="K67" s="2">
        <v>1.9000000000000001E-4</v>
      </c>
    </row>
    <row r="68" spans="1:11" x14ac:dyDescent="0.35">
      <c r="A68" s="13">
        <v>151423</v>
      </c>
      <c r="B68" s="5" t="s">
        <v>84</v>
      </c>
      <c r="C68" s="8" t="s">
        <v>85</v>
      </c>
      <c r="D68" t="s">
        <v>134</v>
      </c>
      <c r="E68" t="s">
        <v>137</v>
      </c>
      <c r="F68" s="10">
        <f t="shared" si="11"/>
        <v>749999.99999999988</v>
      </c>
      <c r="G68" s="10">
        <f t="shared" si="12"/>
        <v>600000</v>
      </c>
      <c r="H68" s="2">
        <v>2.0000000000000001E-4</v>
      </c>
      <c r="I68" s="2">
        <v>2.0000000000000001E-4</v>
      </c>
      <c r="J68" s="2">
        <v>1.4999999999999999E-4</v>
      </c>
      <c r="K68" s="2">
        <v>1.2E-4</v>
      </c>
    </row>
    <row r="69" spans="1:11" x14ac:dyDescent="0.35">
      <c r="A69" s="13">
        <v>151424</v>
      </c>
      <c r="B69" s="5" t="s">
        <v>19</v>
      </c>
      <c r="C69" s="8" t="s">
        <v>15</v>
      </c>
      <c r="D69" t="s">
        <v>134</v>
      </c>
      <c r="E69" t="s">
        <v>137</v>
      </c>
      <c r="F69" s="10">
        <f t="shared" si="11"/>
        <v>100000</v>
      </c>
      <c r="G69" s="10">
        <f t="shared" si="12"/>
        <v>100000</v>
      </c>
      <c r="H69" s="2">
        <v>2.5000000000000001E-3</v>
      </c>
      <c r="I69" s="2">
        <v>2.0999999999999999E-3</v>
      </c>
      <c r="J69" s="2">
        <v>2.5000000000000001E-4</v>
      </c>
      <c r="K69" s="2">
        <v>2.1000000000000001E-4</v>
      </c>
    </row>
    <row r="70" spans="1:11" x14ac:dyDescent="0.35">
      <c r="A70" s="13">
        <v>151425</v>
      </c>
      <c r="B70" s="5" t="s">
        <v>86</v>
      </c>
      <c r="C70" s="8" t="s">
        <v>31</v>
      </c>
      <c r="D70" t="s">
        <v>134</v>
      </c>
      <c r="E70" t="s">
        <v>137</v>
      </c>
      <c r="F70" s="10">
        <f t="shared" si="11"/>
        <v>700000.00000000012</v>
      </c>
      <c r="G70" s="10">
        <f t="shared" si="12"/>
        <v>600000.00000000012</v>
      </c>
      <c r="H70" s="2">
        <v>2.9999999999999997E-4</v>
      </c>
      <c r="I70" s="2">
        <v>2.9999999999999997E-4</v>
      </c>
      <c r="J70" s="2">
        <v>2.1000000000000001E-4</v>
      </c>
      <c r="K70" s="2">
        <v>1.8000000000000001E-4</v>
      </c>
    </row>
    <row r="71" spans="1:11" x14ac:dyDescent="0.35">
      <c r="A71" s="13">
        <v>151426</v>
      </c>
      <c r="B71" s="5" t="s">
        <v>23</v>
      </c>
      <c r="C71" s="8" t="s">
        <v>15</v>
      </c>
      <c r="D71" t="s">
        <v>134</v>
      </c>
      <c r="E71" t="s">
        <v>137</v>
      </c>
      <c r="F71" s="10">
        <f t="shared" si="11"/>
        <v>144444.44444444444</v>
      </c>
      <c r="G71" s="10">
        <f t="shared" si="12"/>
        <v>150000</v>
      </c>
      <c r="H71" s="2">
        <v>2.7000000000000001E-3</v>
      </c>
      <c r="I71" s="2">
        <v>2.2000000000000001E-3</v>
      </c>
      <c r="J71" s="2">
        <v>3.8999999999999999E-4</v>
      </c>
      <c r="K71" s="2">
        <v>3.3E-4</v>
      </c>
    </row>
    <row r="72" spans="1:11" ht="14" customHeight="1" x14ac:dyDescent="0.35">
      <c r="A72" s="13">
        <v>151427</v>
      </c>
      <c r="B72" s="5" t="s">
        <v>71</v>
      </c>
      <c r="C72" s="8" t="s">
        <v>15</v>
      </c>
      <c r="D72" t="s">
        <v>134</v>
      </c>
      <c r="E72" t="s">
        <v>137</v>
      </c>
      <c r="F72" s="10">
        <f t="shared" si="11"/>
        <v>585714.2857142858</v>
      </c>
      <c r="G72" s="10">
        <f t="shared" si="12"/>
        <v>525000</v>
      </c>
      <c r="H72" s="2">
        <v>6.9999999999999999E-4</v>
      </c>
      <c r="I72" s="2">
        <v>4.0000000000000002E-4</v>
      </c>
      <c r="J72" s="2">
        <v>4.0999999999999999E-4</v>
      </c>
      <c r="K72" s="2">
        <v>2.1000000000000001E-4</v>
      </c>
    </row>
    <row r="73" spans="1:11" x14ac:dyDescent="0.35">
      <c r="A73" s="13">
        <v>151429</v>
      </c>
      <c r="B73" s="5" t="s">
        <v>89</v>
      </c>
      <c r="C73" s="8" t="s">
        <v>15</v>
      </c>
      <c r="D73" t="s">
        <v>134</v>
      </c>
      <c r="E73" t="s">
        <v>137</v>
      </c>
      <c r="F73" s="10">
        <f t="shared" si="11"/>
        <v>785714.2857142858</v>
      </c>
      <c r="G73" s="10">
        <f t="shared" si="12"/>
        <v>725000</v>
      </c>
      <c r="H73" s="2">
        <v>1.4E-3</v>
      </c>
      <c r="I73" s="2">
        <v>8.0000000000000004E-4</v>
      </c>
      <c r="J73" s="2">
        <v>1.1000000000000001E-3</v>
      </c>
      <c r="K73" s="2">
        <v>5.8E-4</v>
      </c>
    </row>
    <row r="74" spans="1:11" x14ac:dyDescent="0.35">
      <c r="A74" s="13">
        <v>151431</v>
      </c>
      <c r="B74" s="5" t="s">
        <v>42</v>
      </c>
      <c r="C74" s="8" t="s">
        <v>15</v>
      </c>
      <c r="D74" t="s">
        <v>134</v>
      </c>
      <c r="E74" t="s">
        <v>137</v>
      </c>
      <c r="F74" s="10">
        <f t="shared" si="11"/>
        <v>300000</v>
      </c>
      <c r="G74" s="10">
        <f t="shared" si="12"/>
        <v>400000</v>
      </c>
      <c r="H74" s="2">
        <v>5.0000000000000001E-4</v>
      </c>
      <c r="I74" s="2">
        <v>2.0000000000000001E-4</v>
      </c>
      <c r="J74" s="2">
        <v>1.4999999999999999E-4</v>
      </c>
      <c r="K74" s="2">
        <v>8.0000000000000007E-5</v>
      </c>
    </row>
    <row r="75" spans="1:11" x14ac:dyDescent="0.35">
      <c r="A75" s="13">
        <v>151432</v>
      </c>
      <c r="B75" s="5" t="s">
        <v>83</v>
      </c>
      <c r="C75" s="8" t="s">
        <v>15</v>
      </c>
      <c r="D75" t="s">
        <v>134</v>
      </c>
      <c r="E75" t="s">
        <v>137</v>
      </c>
      <c r="F75" s="10">
        <f t="shared" si="11"/>
        <v>690000</v>
      </c>
      <c r="G75" s="10">
        <f t="shared" si="12"/>
        <v>720000.00000000012</v>
      </c>
      <c r="H75" s="2">
        <v>1E-3</v>
      </c>
      <c r="I75" s="2">
        <v>5.0000000000000001E-4</v>
      </c>
      <c r="J75" s="2">
        <v>6.8999999999999997E-4</v>
      </c>
      <c r="K75" s="2">
        <v>3.6000000000000002E-4</v>
      </c>
    </row>
    <row r="76" spans="1:11" x14ac:dyDescent="0.35">
      <c r="A76" s="13">
        <v>151434</v>
      </c>
      <c r="B76" s="5" t="s">
        <v>58</v>
      </c>
      <c r="C76" s="8" t="s">
        <v>15</v>
      </c>
      <c r="D76" t="s">
        <v>134</v>
      </c>
      <c r="E76" t="s">
        <v>137</v>
      </c>
      <c r="F76" s="10">
        <f t="shared" si="11"/>
        <v>425000</v>
      </c>
      <c r="G76" s="10">
        <f t="shared" si="12"/>
        <v>450000</v>
      </c>
      <c r="H76" s="2">
        <v>4.0000000000000002E-4</v>
      </c>
      <c r="I76" s="2">
        <v>2.0000000000000001E-4</v>
      </c>
      <c r="J76" s="2">
        <v>1.7000000000000001E-4</v>
      </c>
      <c r="K76" s="2">
        <v>9.0000000000000006E-5</v>
      </c>
    </row>
    <row r="77" spans="1:11" x14ac:dyDescent="0.35">
      <c r="A77" s="13">
        <v>151435</v>
      </c>
      <c r="B77" s="5" t="s">
        <v>37</v>
      </c>
      <c r="C77" s="8" t="s">
        <v>15</v>
      </c>
      <c r="D77" t="s">
        <v>134</v>
      </c>
      <c r="E77" t="s">
        <v>137</v>
      </c>
      <c r="F77" s="10">
        <f t="shared" si="11"/>
        <v>242857.14285714287</v>
      </c>
      <c r="G77" s="10">
        <f t="shared" si="12"/>
        <v>300000.00000000006</v>
      </c>
      <c r="H77" s="2">
        <v>6.9999999999999999E-4</v>
      </c>
      <c r="I77" s="2">
        <v>2.9999999999999997E-4</v>
      </c>
      <c r="J77" s="2">
        <v>1.7000000000000001E-4</v>
      </c>
      <c r="K77" s="2">
        <v>9.0000000000000006E-5</v>
      </c>
    </row>
    <row r="78" spans="1:11" x14ac:dyDescent="0.35">
      <c r="A78" s="13">
        <v>151436</v>
      </c>
      <c r="B78" s="5" t="s">
        <v>25</v>
      </c>
      <c r="C78" s="8" t="s">
        <v>31</v>
      </c>
      <c r="D78" t="s">
        <v>134</v>
      </c>
      <c r="E78" t="s">
        <v>137</v>
      </c>
      <c r="F78" s="10">
        <v>0</v>
      </c>
      <c r="G78" s="10">
        <v>0</v>
      </c>
      <c r="H78" s="2">
        <v>0</v>
      </c>
      <c r="I78" s="2">
        <v>0</v>
      </c>
      <c r="J78" s="2">
        <v>0</v>
      </c>
      <c r="K78" s="2">
        <v>0</v>
      </c>
    </row>
    <row r="79" spans="1:11" x14ac:dyDescent="0.35">
      <c r="A79" s="13">
        <v>151460</v>
      </c>
      <c r="B79" s="5" t="s">
        <v>50</v>
      </c>
      <c r="C79" s="8" t="s">
        <v>29</v>
      </c>
      <c r="D79" t="s">
        <v>17</v>
      </c>
      <c r="E79" t="s">
        <v>132</v>
      </c>
      <c r="F79" s="10">
        <f t="shared" ref="F79:G81" si="13">(J79/H79)*1000000</f>
        <v>359375</v>
      </c>
      <c r="G79" s="10">
        <f t="shared" si="13"/>
        <v>362500</v>
      </c>
      <c r="H79" s="2">
        <v>3.2000000000000002E-3</v>
      </c>
      <c r="I79" s="2">
        <v>1.6000000000000001E-3</v>
      </c>
      <c r="J79" s="2">
        <v>1.15E-3</v>
      </c>
      <c r="K79" s="2">
        <v>5.8E-4</v>
      </c>
    </row>
    <row r="80" spans="1:11" x14ac:dyDescent="0.35">
      <c r="A80" s="13">
        <v>151465</v>
      </c>
      <c r="B80" s="5" t="s">
        <v>53</v>
      </c>
      <c r="C80" s="8" t="s">
        <v>31</v>
      </c>
      <c r="D80" t="s">
        <v>134</v>
      </c>
      <c r="E80" t="s">
        <v>137</v>
      </c>
      <c r="F80" s="10">
        <f t="shared" si="13"/>
        <v>23715.415019762844</v>
      </c>
      <c r="G80" s="10">
        <f t="shared" si="13"/>
        <v>23677.979479084453</v>
      </c>
      <c r="H80" s="34">
        <v>2.5300000000000001E-3</v>
      </c>
      <c r="I80" s="34">
        <v>1.2669999999999999E-3</v>
      </c>
      <c r="J80" s="2">
        <v>6.0000000000000002E-5</v>
      </c>
      <c r="K80" s="2">
        <v>3.0000000000000001E-5</v>
      </c>
    </row>
    <row r="81" spans="1:11" x14ac:dyDescent="0.35">
      <c r="A81" s="13">
        <v>151467</v>
      </c>
      <c r="B81" s="5" t="s">
        <v>55</v>
      </c>
      <c r="C81" s="8" t="s">
        <v>29</v>
      </c>
      <c r="D81" t="s">
        <v>17</v>
      </c>
      <c r="E81" t="s">
        <v>132</v>
      </c>
      <c r="F81" s="10">
        <f t="shared" si="13"/>
        <v>387499.99999999994</v>
      </c>
      <c r="G81" s="10">
        <f t="shared" si="13"/>
        <v>400000</v>
      </c>
      <c r="H81" s="2">
        <v>8.0000000000000004E-4</v>
      </c>
      <c r="I81" s="2">
        <v>4.0000000000000002E-4</v>
      </c>
      <c r="J81" s="2">
        <v>3.1E-4</v>
      </c>
      <c r="K81" s="2">
        <v>1.6000000000000001E-4</v>
      </c>
    </row>
    <row r="82" spans="1:11" x14ac:dyDescent="0.35">
      <c r="C82" s="8"/>
    </row>
    <row r="84" spans="1:11" x14ac:dyDescent="0.35">
      <c r="B84" s="11" t="s">
        <v>141</v>
      </c>
      <c r="F84" s="26">
        <f>SUM(F5:F81)</f>
        <v>35240505.288623378</v>
      </c>
      <c r="G84" s="26">
        <f t="shared" ref="G84:K84" si="14">SUM(G5:G81)</f>
        <v>34314122.716775753</v>
      </c>
      <c r="H84" s="27">
        <f t="shared" si="14"/>
        <v>0.21031700000000006</v>
      </c>
      <c r="I84" s="27">
        <f t="shared" si="14"/>
        <v>0.10119699999999998</v>
      </c>
      <c r="J84" s="27">
        <f t="shared" si="14"/>
        <v>7.9330000000000012E-2</v>
      </c>
      <c r="K84" s="27">
        <f t="shared" si="14"/>
        <v>3.3509999999999998E-2</v>
      </c>
    </row>
    <row r="85" spans="1:11" x14ac:dyDescent="0.35">
      <c r="A85" s="13"/>
      <c r="B85" s="5"/>
      <c r="F85" s="10"/>
      <c r="G85" s="10"/>
      <c r="H85" s="2"/>
      <c r="I85" s="2"/>
      <c r="J85" s="2"/>
      <c r="K85" s="2"/>
    </row>
    <row r="86" spans="1:11" x14ac:dyDescent="0.35">
      <c r="A86" s="13"/>
      <c r="B86" s="37" t="s">
        <v>141</v>
      </c>
      <c r="F86" s="26">
        <f>SUM(F5:F81)</f>
        <v>35240505.288623378</v>
      </c>
      <c r="G86" s="26">
        <f>SUM(G5:G81)</f>
        <v>34314122.716775753</v>
      </c>
      <c r="H86" s="27">
        <f>SUM(H5:H81)</f>
        <v>0.21031700000000006</v>
      </c>
      <c r="I86" s="27">
        <f>SUM(I5:I81)</f>
        <v>0.10119699999999998</v>
      </c>
      <c r="J86" s="27">
        <f>SUM(J5:J81)</f>
        <v>7.9330000000000012E-2</v>
      </c>
      <c r="K86" s="27">
        <f>SUM(K5:K81)</f>
        <v>3.3509999999999998E-2</v>
      </c>
    </row>
    <row r="87" spans="1:11" ht="15.5" x14ac:dyDescent="0.35">
      <c r="A87" s="13"/>
      <c r="B87" s="40" t="s">
        <v>139</v>
      </c>
      <c r="E87" s="11" t="s">
        <v>194</v>
      </c>
      <c r="F87" s="10"/>
      <c r="G87" s="10"/>
      <c r="H87" s="2"/>
      <c r="I87" s="2"/>
      <c r="J87" s="2"/>
      <c r="K87" s="2"/>
    </row>
    <row r="88" spans="1:11" x14ac:dyDescent="0.35">
      <c r="A88" s="13"/>
      <c r="E88" s="11" t="s">
        <v>132</v>
      </c>
      <c r="F88" s="10">
        <f>SUMIF(E5:E81,"=PRZ",F5:F81)</f>
        <v>14092405.894138368</v>
      </c>
      <c r="G88" s="10">
        <f>SUMIF(E5:E81,"=PRZ",G5:G81)</f>
        <v>14373486.28253467</v>
      </c>
      <c r="H88" s="41">
        <f>SUMIF(E5:E81,"=PRZ",H5:H81)</f>
        <v>8.3099999999999993E-2</v>
      </c>
      <c r="I88" s="41">
        <f>SUMIF(E5:E81,"=PRZ",I5:I81)</f>
        <v>4.1599999999999998E-2</v>
      </c>
      <c r="J88" s="41">
        <f>SUMIF(E5:E81,"=PRZ",J5:J81)</f>
        <v>2.6030000000000001E-2</v>
      </c>
      <c r="K88" s="41">
        <f>SUMIF(E5:E81,"=PRZ",K5:K81)</f>
        <v>1.3030000000000003E-2</v>
      </c>
    </row>
    <row r="89" spans="1:11" x14ac:dyDescent="0.35">
      <c r="A89" s="13"/>
      <c r="B89" s="5"/>
      <c r="E89" s="11" t="s">
        <v>137</v>
      </c>
      <c r="F89" s="10">
        <f>SUMIF(E5:E81,"=ERZ",F5:F81)</f>
        <v>17488396.212281566</v>
      </c>
      <c r="G89" s="10">
        <f>SUMIF(E5:E81,"=ERZ",G5:G81)</f>
        <v>16869267.396737549</v>
      </c>
      <c r="H89" s="41">
        <f>SUMIF(E5:E81,"=ERZ",H5:H81)</f>
        <v>8.483000000000003E-2</v>
      </c>
      <c r="I89" s="41">
        <f>SUMIF(E5:E81,"=ERZ",I5:I81)</f>
        <v>4.3267E-2</v>
      </c>
      <c r="J89" s="41">
        <f>SUMIF(E5:E81,"=ERZ",J5:J81)</f>
        <v>3.6770000000000004E-2</v>
      </c>
      <c r="K89" s="41">
        <f>SUMIF(E5:E81,"=ERZ",K5:K81)</f>
        <v>1.452E-2</v>
      </c>
    </row>
    <row r="90" spans="1:11" x14ac:dyDescent="0.35">
      <c r="A90" s="13"/>
      <c r="B90" s="5"/>
      <c r="E90" s="11" t="s">
        <v>136</v>
      </c>
      <c r="F90" s="10">
        <f>SUMIF(E5:E81,"=HRZ",F5:F81)</f>
        <v>663794.43188822677</v>
      </c>
      <c r="G90" s="10">
        <f>SUMIF(E7:E83,"=HRZ",G7:G83)</f>
        <v>675080.97165991901</v>
      </c>
      <c r="H90" s="41">
        <f>SUMIF(E5:E81,"=HRZ",H5:H81)</f>
        <v>3.3999999999999996E-2</v>
      </c>
      <c r="I90" s="41">
        <f>SUMIF(E5:E81,"=HRZ",I5:I81)</f>
        <v>9.9999999999999985E-3</v>
      </c>
      <c r="J90" s="41">
        <f>SUMIF(E5:E81,"=HRZ",J5:J81)</f>
        <v>1.008E-2</v>
      </c>
      <c r="K90" s="41">
        <f>SUMIF(E5:E81,"=HRZ",K5:K81)</f>
        <v>3.0399999999999997E-3</v>
      </c>
    </row>
    <row r="91" spans="1:11" x14ac:dyDescent="0.35">
      <c r="A91" s="13"/>
      <c r="B91" s="5"/>
      <c r="E91" s="11" t="s">
        <v>133</v>
      </c>
      <c r="F91" s="10">
        <f>SUMIF(E5:E81,"=BRZ",F5:F81)</f>
        <v>2995908.7503152131</v>
      </c>
      <c r="G91" s="10">
        <f>SUMIF(E5:E81,"=BRZ",G5:G81)</f>
        <v>2396288.0658436213</v>
      </c>
      <c r="H91" s="41">
        <f>SUMIF(E5:E81,"=BRZ",H5:H81)</f>
        <v>8.3869999999999986E-3</v>
      </c>
      <c r="I91" s="41">
        <f>SUMIF(E5:E81,"=BRZ",I5:I81)</f>
        <v>6.3299999999999997E-3</v>
      </c>
      <c r="J91" s="41">
        <f>SUMIF(E5:E81,"=BRZ",J5:J81)</f>
        <v>5.5300000000000002E-3</v>
      </c>
      <c r="K91" s="41">
        <f>SUMIF(E5:E81,"=BRZ",K5:K81)</f>
        <v>2.7699999999999999E-3</v>
      </c>
    </row>
    <row r="92" spans="1:11" x14ac:dyDescent="0.35">
      <c r="A92" s="13"/>
      <c r="B92" s="5"/>
      <c r="E92" s="11" t="s">
        <v>190</v>
      </c>
      <c r="F92" s="10">
        <f>SUMIF(E7:E83,"=GRZ",F7:F83)</f>
        <v>0</v>
      </c>
      <c r="G92" s="10">
        <f>SUMIF(E5:E81,"=GRZ",G5:G81)</f>
        <v>0</v>
      </c>
      <c r="H92" s="41">
        <f>SUMIF(E7:E83,"=GRZ",H7:H83)</f>
        <v>0</v>
      </c>
      <c r="I92" s="41">
        <f>SUMIF(F5:F81,"=GRZ",I5:I81)</f>
        <v>0</v>
      </c>
      <c r="J92" s="41">
        <f>SUMIF(G5:G81,"=GRZ",J5:J81)</f>
        <v>0</v>
      </c>
      <c r="K92" s="41">
        <f t="shared" ref="I92:K92" si="15">SUMIF(H7:H83,"=GRZ",K7:K83)</f>
        <v>0</v>
      </c>
    </row>
    <row r="93" spans="1:11" x14ac:dyDescent="0.35">
      <c r="A93" s="13"/>
      <c r="B93" s="5"/>
      <c r="E93" s="11" t="s">
        <v>146</v>
      </c>
      <c r="F93" s="42">
        <f>SUM(F88:F92)</f>
        <v>35240505.288623378</v>
      </c>
      <c r="G93" s="42">
        <f>SUM(G88:G92)</f>
        <v>34314122.71677576</v>
      </c>
      <c r="H93" s="43">
        <f t="shared" ref="H93:K93" si="16">SUM(H88:H92)</f>
        <v>0.21031700000000003</v>
      </c>
      <c r="I93" s="43">
        <f t="shared" si="16"/>
        <v>0.101197</v>
      </c>
      <c r="J93" s="43">
        <f t="shared" si="16"/>
        <v>7.8410000000000007E-2</v>
      </c>
      <c r="K93" s="43">
        <f t="shared" si="16"/>
        <v>3.3360000000000008E-2</v>
      </c>
    </row>
    <row r="94" spans="1:11" x14ac:dyDescent="0.35">
      <c r="A94" s="13"/>
      <c r="B94" s="5"/>
      <c r="F94" s="10"/>
      <c r="G94" s="10"/>
      <c r="H94" s="2"/>
      <c r="I94" s="2"/>
      <c r="J94" s="2"/>
      <c r="K94" s="2"/>
    </row>
    <row r="95" spans="1:11" x14ac:dyDescent="0.35">
      <c r="A95" s="13"/>
      <c r="B95" s="5"/>
      <c r="F95" s="10"/>
      <c r="G95" s="10"/>
      <c r="H95" s="2"/>
      <c r="I95" s="2"/>
      <c r="J95" s="2"/>
      <c r="K95" s="2"/>
    </row>
    <row r="96" spans="1:11" x14ac:dyDescent="0.35">
      <c r="A96" s="13"/>
      <c r="B96" s="5"/>
      <c r="F96" s="10"/>
      <c r="G96" s="10"/>
      <c r="H96" s="2"/>
      <c r="I96" s="2"/>
      <c r="J96" s="2"/>
      <c r="K96" s="2"/>
    </row>
    <row r="97" spans="1:11" x14ac:dyDescent="0.35">
      <c r="A97" s="13"/>
    </row>
    <row r="98" spans="1:11" x14ac:dyDescent="0.35">
      <c r="A98" s="13"/>
    </row>
    <row r="99" spans="1:11" x14ac:dyDescent="0.35">
      <c r="A99" s="13"/>
    </row>
    <row r="100" spans="1:11" x14ac:dyDescent="0.35">
      <c r="A100" s="13"/>
    </row>
    <row r="101" spans="1:11" x14ac:dyDescent="0.35">
      <c r="A101" s="13"/>
    </row>
    <row r="102" spans="1:11" x14ac:dyDescent="0.35">
      <c r="A102" s="13"/>
    </row>
    <row r="103" spans="1:11" x14ac:dyDescent="0.35">
      <c r="A103" s="13"/>
    </row>
    <row r="104" spans="1:11" x14ac:dyDescent="0.35">
      <c r="A104" s="13"/>
    </row>
    <row r="105" spans="1:11" x14ac:dyDescent="0.35">
      <c r="A105" s="13"/>
    </row>
    <row r="108" spans="1:11" x14ac:dyDescent="0.35">
      <c r="B108" s="7"/>
      <c r="F108" s="10"/>
      <c r="G108" s="10"/>
      <c r="H108" s="2"/>
      <c r="I108" s="2"/>
      <c r="J108" s="2"/>
      <c r="K108" s="2"/>
    </row>
    <row r="109" spans="1:11" x14ac:dyDescent="0.35">
      <c r="B109" s="4"/>
      <c r="F109" s="10"/>
      <c r="G109" s="10"/>
    </row>
    <row r="110" spans="1:11" x14ac:dyDescent="0.35">
      <c r="B110" s="4"/>
      <c r="F110" s="10"/>
      <c r="G110" s="10"/>
    </row>
    <row r="111" spans="1:11" x14ac:dyDescent="0.35">
      <c r="B111" s="4"/>
    </row>
    <row r="112" spans="1:11" x14ac:dyDescent="0.35">
      <c r="B112" s="4"/>
    </row>
    <row r="113" spans="2:2" x14ac:dyDescent="0.35">
      <c r="B113" s="4"/>
    </row>
    <row r="114" spans="2:2" x14ac:dyDescent="0.35">
      <c r="B114" s="4"/>
    </row>
    <row r="115" spans="2:2" x14ac:dyDescent="0.35">
      <c r="B115" s="4"/>
    </row>
    <row r="116" spans="2:2" x14ac:dyDescent="0.35">
      <c r="B116" s="4"/>
    </row>
    <row r="117" spans="2:2" x14ac:dyDescent="0.35">
      <c r="B117" s="4"/>
    </row>
    <row r="118" spans="2:2" x14ac:dyDescent="0.35">
      <c r="B118" s="4"/>
    </row>
    <row r="119" spans="2:2" x14ac:dyDescent="0.35">
      <c r="B119" s="4"/>
    </row>
    <row r="120" spans="2:2" x14ac:dyDescent="0.35">
      <c r="B120" s="4"/>
    </row>
    <row r="121" spans="2:2" x14ac:dyDescent="0.35">
      <c r="B121" s="4"/>
    </row>
    <row r="122" spans="2:2" x14ac:dyDescent="0.35">
      <c r="B122" s="4"/>
    </row>
    <row r="123" spans="2:2" x14ac:dyDescent="0.35">
      <c r="B123" s="4"/>
    </row>
    <row r="124" spans="2:2" x14ac:dyDescent="0.35">
      <c r="B124" s="4"/>
    </row>
    <row r="125" spans="2:2" x14ac:dyDescent="0.35">
      <c r="B125" s="4"/>
    </row>
    <row r="126" spans="2:2" x14ac:dyDescent="0.35">
      <c r="B126" s="4"/>
    </row>
  </sheetData>
  <sortState ref="A2:K111">
    <sortCondition ref="A4"/>
  </sortState>
  <pageMargins left="0.7" right="0.7" top="0.75" bottom="0.75" header="0.3" footer="0.3"/>
  <pageSetup scale="5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9" sqref="A19"/>
    </sheetView>
  </sheetViews>
  <sheetFormatPr defaultRowHeight="14.5" x14ac:dyDescent="0.35"/>
  <cols>
    <col min="2" max="2" width="21.6328125" customWidth="1"/>
  </cols>
  <sheetData>
    <row r="1" spans="1:9" x14ac:dyDescent="0.35">
      <c r="A1" s="11" t="s">
        <v>168</v>
      </c>
      <c r="D1" s="11" t="s">
        <v>144</v>
      </c>
    </row>
    <row r="2" spans="1:9" x14ac:dyDescent="0.35">
      <c r="A2" s="11" t="s">
        <v>160</v>
      </c>
      <c r="B2" s="11"/>
    </row>
    <row r="3" spans="1:9" x14ac:dyDescent="0.35">
      <c r="A3" s="11" t="s">
        <v>11</v>
      </c>
      <c r="B3" s="16" t="s">
        <v>145</v>
      </c>
      <c r="C3" s="11"/>
      <c r="D3" s="11">
        <v>2020</v>
      </c>
      <c r="E3" s="11">
        <v>2021</v>
      </c>
      <c r="F3" s="11">
        <v>2022</v>
      </c>
      <c r="G3" s="11">
        <v>2023</v>
      </c>
      <c r="H3" s="11">
        <v>2024</v>
      </c>
      <c r="I3" s="16" t="s">
        <v>146</v>
      </c>
    </row>
    <row r="4" spans="1:9" x14ac:dyDescent="0.35">
      <c r="A4" t="s">
        <v>147</v>
      </c>
      <c r="B4" t="s">
        <v>148</v>
      </c>
      <c r="D4">
        <v>8</v>
      </c>
      <c r="E4">
        <v>13</v>
      </c>
      <c r="F4">
        <v>12</v>
      </c>
      <c r="G4">
        <v>11</v>
      </c>
      <c r="H4">
        <v>20</v>
      </c>
      <c r="I4">
        <f>SUM(D4:H4)</f>
        <v>64</v>
      </c>
    </row>
    <row r="5" spans="1:9" x14ac:dyDescent="0.35">
      <c r="A5" t="s">
        <v>149</v>
      </c>
      <c r="B5" t="s">
        <v>150</v>
      </c>
      <c r="D5">
        <v>36</v>
      </c>
      <c r="E5">
        <v>38</v>
      </c>
      <c r="F5">
        <v>45</v>
      </c>
      <c r="G5">
        <v>75</v>
      </c>
      <c r="H5">
        <v>38</v>
      </c>
      <c r="I5">
        <f t="shared" ref="I5:I9" si="0">SUM(D5:H5)</f>
        <v>232</v>
      </c>
    </row>
    <row r="6" spans="1:9" x14ac:dyDescent="0.35">
      <c r="A6" t="s">
        <v>151</v>
      </c>
      <c r="B6" t="s">
        <v>150</v>
      </c>
      <c r="D6">
        <v>26</v>
      </c>
      <c r="E6">
        <v>51</v>
      </c>
      <c r="F6">
        <v>53</v>
      </c>
      <c r="G6">
        <v>46</v>
      </c>
      <c r="H6">
        <v>74</v>
      </c>
      <c r="I6">
        <f t="shared" si="0"/>
        <v>250</v>
      </c>
    </row>
    <row r="7" spans="1:9" x14ac:dyDescent="0.35">
      <c r="A7" t="s">
        <v>152</v>
      </c>
      <c r="B7" t="s">
        <v>150</v>
      </c>
      <c r="D7">
        <v>3</v>
      </c>
      <c r="E7">
        <v>12</v>
      </c>
      <c r="F7">
        <v>14</v>
      </c>
      <c r="G7">
        <v>7</v>
      </c>
      <c r="H7">
        <v>12</v>
      </c>
      <c r="I7">
        <f t="shared" si="0"/>
        <v>48</v>
      </c>
    </row>
    <row r="8" spans="1:9" x14ac:dyDescent="0.35">
      <c r="A8" t="s">
        <v>153</v>
      </c>
      <c r="B8" t="s">
        <v>150</v>
      </c>
      <c r="D8">
        <v>20</v>
      </c>
      <c r="E8">
        <v>16</v>
      </c>
      <c r="F8">
        <v>16</v>
      </c>
      <c r="G8">
        <v>11</v>
      </c>
      <c r="H8">
        <v>18</v>
      </c>
      <c r="I8">
        <f t="shared" si="0"/>
        <v>81</v>
      </c>
    </row>
    <row r="9" spans="1:9" x14ac:dyDescent="0.35">
      <c r="A9" t="s">
        <v>154</v>
      </c>
      <c r="D9">
        <f>SUM(D4:D8)</f>
        <v>93</v>
      </c>
      <c r="E9">
        <f t="shared" ref="E9:H9" si="1">SUM(E4:E8)</f>
        <v>130</v>
      </c>
      <c r="F9">
        <f t="shared" si="1"/>
        <v>140</v>
      </c>
      <c r="G9">
        <f t="shared" si="1"/>
        <v>150</v>
      </c>
      <c r="H9">
        <f t="shared" si="1"/>
        <v>162</v>
      </c>
      <c r="I9">
        <f t="shared" si="0"/>
        <v>675</v>
      </c>
    </row>
    <row r="10" spans="1:9" x14ac:dyDescent="0.35">
      <c r="A10" s="11" t="s">
        <v>161</v>
      </c>
    </row>
    <row r="11" spans="1:9" x14ac:dyDescent="0.35">
      <c r="A11" t="s">
        <v>155</v>
      </c>
      <c r="B11" t="s">
        <v>156</v>
      </c>
      <c r="D11">
        <v>56</v>
      </c>
      <c r="E11">
        <v>35</v>
      </c>
      <c r="F11">
        <v>45</v>
      </c>
      <c r="G11">
        <v>53</v>
      </c>
      <c r="H11">
        <v>57</v>
      </c>
      <c r="I11">
        <f>SUM(D11:H11)</f>
        <v>246</v>
      </c>
    </row>
    <row r="12" spans="1:9" x14ac:dyDescent="0.35">
      <c r="A12" t="s">
        <v>149</v>
      </c>
      <c r="B12" t="s">
        <v>157</v>
      </c>
      <c r="D12">
        <v>30</v>
      </c>
      <c r="E12">
        <v>55</v>
      </c>
      <c r="F12">
        <v>62</v>
      </c>
      <c r="G12">
        <v>68</v>
      </c>
      <c r="H12">
        <v>63</v>
      </c>
      <c r="I12">
        <f t="shared" ref="I12:I16" si="2">SUM(D12:H12)</f>
        <v>278</v>
      </c>
    </row>
    <row r="13" spans="1:9" x14ac:dyDescent="0.35">
      <c r="A13" t="s">
        <v>132</v>
      </c>
      <c r="B13" t="s">
        <v>158</v>
      </c>
      <c r="D13">
        <v>93</v>
      </c>
      <c r="E13">
        <v>117</v>
      </c>
      <c r="F13">
        <v>130</v>
      </c>
      <c r="G13">
        <v>156</v>
      </c>
      <c r="H13">
        <v>188</v>
      </c>
      <c r="I13">
        <f t="shared" si="2"/>
        <v>684</v>
      </c>
    </row>
    <row r="14" spans="1:9" x14ac:dyDescent="0.35">
      <c r="A14" t="s">
        <v>152</v>
      </c>
      <c r="B14" t="s">
        <v>157</v>
      </c>
      <c r="D14">
        <v>2</v>
      </c>
      <c r="E14">
        <v>31</v>
      </c>
      <c r="F14">
        <v>37</v>
      </c>
      <c r="G14">
        <v>34</v>
      </c>
      <c r="H14">
        <v>34</v>
      </c>
      <c r="I14">
        <f t="shared" si="2"/>
        <v>138</v>
      </c>
    </row>
    <row r="15" spans="1:9" x14ac:dyDescent="0.35">
      <c r="A15" t="s">
        <v>153</v>
      </c>
      <c r="B15" t="s">
        <v>157</v>
      </c>
      <c r="D15">
        <v>32</v>
      </c>
      <c r="E15">
        <v>32</v>
      </c>
      <c r="F15">
        <v>31</v>
      </c>
      <c r="G15">
        <v>34</v>
      </c>
      <c r="H15">
        <v>34</v>
      </c>
      <c r="I15">
        <f t="shared" si="2"/>
        <v>163</v>
      </c>
    </row>
    <row r="16" spans="1:9" x14ac:dyDescent="0.35">
      <c r="A16" t="s">
        <v>154</v>
      </c>
      <c r="D16">
        <f>SUM(D11:D15)</f>
        <v>213</v>
      </c>
      <c r="E16">
        <f t="shared" ref="E16:H16" si="3">SUM(E11:E15)</f>
        <v>270</v>
      </c>
      <c r="F16">
        <f t="shared" si="3"/>
        <v>305</v>
      </c>
      <c r="G16">
        <f t="shared" si="3"/>
        <v>345</v>
      </c>
      <c r="H16">
        <f t="shared" si="3"/>
        <v>376</v>
      </c>
      <c r="I16">
        <f t="shared" si="2"/>
        <v>1509</v>
      </c>
    </row>
    <row r="17" spans="1:9" x14ac:dyDescent="0.35">
      <c r="A17" t="s">
        <v>159</v>
      </c>
      <c r="D17">
        <f>SUM(D9+D16)</f>
        <v>306</v>
      </c>
      <c r="E17">
        <f t="shared" ref="E17:I17" si="4">SUM(E9+E16)</f>
        <v>400</v>
      </c>
      <c r="F17">
        <f t="shared" si="4"/>
        <v>445</v>
      </c>
      <c r="G17">
        <f t="shared" si="4"/>
        <v>495</v>
      </c>
      <c r="H17">
        <f t="shared" si="4"/>
        <v>538</v>
      </c>
      <c r="I17">
        <f t="shared" si="4"/>
        <v>2184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6" workbookViewId="0">
      <selection activeCell="J7" sqref="J7"/>
    </sheetView>
  </sheetViews>
  <sheetFormatPr defaultRowHeight="14.5" x14ac:dyDescent="0.35"/>
  <cols>
    <col min="1" max="1" width="15.26953125" customWidth="1"/>
    <col min="2" max="2" width="8.7265625" customWidth="1"/>
    <col min="5" max="5" width="10.1796875" customWidth="1"/>
    <col min="7" max="7" width="10.90625" customWidth="1"/>
  </cols>
  <sheetData>
    <row r="1" spans="1:10" x14ac:dyDescent="0.35">
      <c r="A1" s="11" t="s">
        <v>180</v>
      </c>
      <c r="C1" s="11" t="s">
        <v>183</v>
      </c>
      <c r="E1" s="11" t="s">
        <v>176</v>
      </c>
      <c r="F1" s="11"/>
    </row>
    <row r="2" spans="1:10" x14ac:dyDescent="0.35">
      <c r="A2" s="11" t="s">
        <v>179</v>
      </c>
    </row>
    <row r="3" spans="1:10" x14ac:dyDescent="0.35">
      <c r="C3" s="37" t="s">
        <v>177</v>
      </c>
      <c r="D3" s="11">
        <v>2020</v>
      </c>
      <c r="E3" s="11">
        <v>2021</v>
      </c>
      <c r="F3" s="11">
        <v>2022</v>
      </c>
      <c r="G3" s="11">
        <v>2023</v>
      </c>
      <c r="H3" s="11">
        <v>2024</v>
      </c>
      <c r="I3" s="11" t="s">
        <v>175</v>
      </c>
    </row>
    <row r="4" spans="1:10" x14ac:dyDescent="0.35">
      <c r="A4" s="11" t="s">
        <v>169</v>
      </c>
      <c r="C4">
        <v>77.400000000000006</v>
      </c>
      <c r="D4">
        <v>66.5</v>
      </c>
      <c r="E4">
        <v>66.900000000000006</v>
      </c>
      <c r="F4">
        <v>63.2</v>
      </c>
      <c r="G4">
        <v>67.099999999999994</v>
      </c>
      <c r="H4">
        <v>70.2</v>
      </c>
      <c r="I4" s="11">
        <f>SUM(D4:H4)</f>
        <v>333.90000000000003</v>
      </c>
    </row>
    <row r="5" spans="1:10" x14ac:dyDescent="0.35">
      <c r="A5" s="11" t="s">
        <v>116</v>
      </c>
      <c r="B5" s="36"/>
      <c r="C5">
        <v>132.1</v>
      </c>
      <c r="D5">
        <v>139</v>
      </c>
      <c r="E5">
        <v>142</v>
      </c>
      <c r="F5">
        <v>154</v>
      </c>
      <c r="G5">
        <v>156.1</v>
      </c>
      <c r="H5">
        <v>177.2</v>
      </c>
      <c r="I5" s="11">
        <f t="shared" ref="I5:I9" si="0">SUM(D5:H5)</f>
        <v>768.3</v>
      </c>
    </row>
    <row r="6" spans="1:10" x14ac:dyDescent="0.35">
      <c r="A6" s="11" t="s">
        <v>170</v>
      </c>
      <c r="C6">
        <v>23.5</v>
      </c>
      <c r="D6">
        <v>38</v>
      </c>
      <c r="E6">
        <v>36.9</v>
      </c>
      <c r="F6">
        <v>36</v>
      </c>
      <c r="G6">
        <v>42.4</v>
      </c>
      <c r="H6">
        <v>37.200000000000003</v>
      </c>
      <c r="I6" s="11">
        <f t="shared" si="0"/>
        <v>190.5</v>
      </c>
    </row>
    <row r="7" spans="1:10" x14ac:dyDescent="0.35">
      <c r="A7" s="11" t="s">
        <v>171</v>
      </c>
      <c r="C7">
        <v>26.2</v>
      </c>
      <c r="D7">
        <v>39.4</v>
      </c>
      <c r="E7">
        <v>34.4</v>
      </c>
      <c r="F7">
        <v>35.1</v>
      </c>
      <c r="G7">
        <v>30.2</v>
      </c>
      <c r="H7">
        <v>24.7</v>
      </c>
      <c r="I7" s="11">
        <f t="shared" si="0"/>
        <v>163.79999999999998</v>
      </c>
    </row>
    <row r="8" spans="1:10" x14ac:dyDescent="0.35">
      <c r="A8" s="11" t="s">
        <v>172</v>
      </c>
      <c r="C8">
        <f>SUM(C4:C7)</f>
        <v>259.2</v>
      </c>
      <c r="D8">
        <f t="shared" ref="D8:H8" si="1">SUM(D4:D7)</f>
        <v>282.89999999999998</v>
      </c>
      <c r="E8">
        <f t="shared" si="1"/>
        <v>280.2</v>
      </c>
      <c r="F8">
        <f t="shared" si="1"/>
        <v>288.3</v>
      </c>
      <c r="G8">
        <f t="shared" si="1"/>
        <v>295.79999999999995</v>
      </c>
      <c r="H8">
        <f t="shared" si="1"/>
        <v>309.29999999999995</v>
      </c>
      <c r="I8" s="11">
        <f t="shared" si="0"/>
        <v>1456.4999999999998</v>
      </c>
    </row>
    <row r="9" spans="1:10" x14ac:dyDescent="0.35">
      <c r="A9" s="11" t="s">
        <v>174</v>
      </c>
      <c r="C9" s="1" t="s">
        <v>108</v>
      </c>
      <c r="D9">
        <v>230</v>
      </c>
      <c r="E9">
        <v>233</v>
      </c>
      <c r="F9">
        <v>236</v>
      </c>
      <c r="G9">
        <v>240</v>
      </c>
      <c r="H9">
        <v>243</v>
      </c>
      <c r="I9" s="11">
        <f t="shared" si="0"/>
        <v>1182</v>
      </c>
    </row>
    <row r="10" spans="1:10" x14ac:dyDescent="0.35">
      <c r="A10" s="11" t="s">
        <v>173</v>
      </c>
      <c r="C10">
        <v>32.4</v>
      </c>
      <c r="D10">
        <f>SUM(D8-D9)</f>
        <v>52.899999999999977</v>
      </c>
      <c r="E10">
        <f t="shared" ref="E10:H10" si="2">SUM(E8-E9)</f>
        <v>47.199999999999989</v>
      </c>
      <c r="F10">
        <f t="shared" si="2"/>
        <v>52.300000000000011</v>
      </c>
      <c r="G10">
        <f t="shared" si="2"/>
        <v>55.799999999999955</v>
      </c>
      <c r="H10">
        <f t="shared" si="2"/>
        <v>66.299999999999955</v>
      </c>
      <c r="I10" s="11">
        <f>SUM(D10:H10)</f>
        <v>274.49999999999989</v>
      </c>
    </row>
    <row r="11" spans="1:10" x14ac:dyDescent="0.35">
      <c r="A11" s="11"/>
    </row>
    <row r="12" spans="1:10" x14ac:dyDescent="0.35">
      <c r="A12" s="11" t="s">
        <v>181</v>
      </c>
      <c r="C12" s="16" t="s">
        <v>161</v>
      </c>
      <c r="E12" s="11" t="s">
        <v>193</v>
      </c>
      <c r="F12" s="11"/>
      <c r="G12" s="11"/>
      <c r="H12" s="11"/>
    </row>
    <row r="13" spans="1:10" x14ac:dyDescent="0.35">
      <c r="A13" s="11" t="s">
        <v>182</v>
      </c>
      <c r="C13" s="11" t="s">
        <v>185</v>
      </c>
      <c r="D13" s="11" t="s">
        <v>186</v>
      </c>
      <c r="E13" s="11" t="s">
        <v>187</v>
      </c>
      <c r="F13" s="11" t="s">
        <v>188</v>
      </c>
      <c r="G13" s="11" t="s">
        <v>189</v>
      </c>
      <c r="H13" s="11" t="s">
        <v>146</v>
      </c>
      <c r="I13" s="11" t="s">
        <v>191</v>
      </c>
      <c r="J13" s="11" t="s">
        <v>192</v>
      </c>
    </row>
    <row r="14" spans="1:10" x14ac:dyDescent="0.35">
      <c r="A14" s="11" t="s">
        <v>133</v>
      </c>
      <c r="B14" s="11">
        <v>26</v>
      </c>
    </row>
    <row r="15" spans="1:10" x14ac:dyDescent="0.35">
      <c r="A15" s="11" t="s">
        <v>137</v>
      </c>
      <c r="B15" s="18">
        <v>51.8</v>
      </c>
    </row>
    <row r="16" spans="1:10" x14ac:dyDescent="0.35">
      <c r="A16" s="11" t="s">
        <v>132</v>
      </c>
      <c r="B16" s="18">
        <v>110.6</v>
      </c>
      <c r="D16" s="39"/>
      <c r="E16" s="39"/>
      <c r="F16" s="39"/>
      <c r="G16" s="39"/>
      <c r="H16" s="39"/>
      <c r="I16" s="17"/>
    </row>
    <row r="17" spans="1:9" x14ac:dyDescent="0.35">
      <c r="A17" s="11" t="s">
        <v>133</v>
      </c>
      <c r="B17" s="18">
        <v>0</v>
      </c>
      <c r="D17" s="39"/>
      <c r="E17" s="39"/>
      <c r="F17" s="39"/>
      <c r="G17" s="39"/>
      <c r="H17" s="39"/>
      <c r="I17" s="17"/>
    </row>
    <row r="18" spans="1:9" x14ac:dyDescent="0.35">
      <c r="A18" s="11" t="s">
        <v>190</v>
      </c>
      <c r="B18" s="18">
        <v>0</v>
      </c>
      <c r="D18" s="39"/>
      <c r="E18" s="39"/>
      <c r="F18" s="39"/>
      <c r="G18" s="39"/>
      <c r="H18" s="39"/>
      <c r="I18" s="17"/>
    </row>
    <row r="19" spans="1:9" x14ac:dyDescent="0.35">
      <c r="A19" s="11" t="s">
        <v>184</v>
      </c>
      <c r="B19" s="11">
        <v>25</v>
      </c>
      <c r="D19" s="17"/>
      <c r="E19" s="17"/>
      <c r="F19" s="17"/>
      <c r="G19" s="17"/>
      <c r="H19" s="17"/>
      <c r="I19" s="17"/>
    </row>
    <row r="20" spans="1:9" x14ac:dyDescent="0.35">
      <c r="A20" s="11" t="s">
        <v>146</v>
      </c>
      <c r="B20" s="11">
        <f>SUM(B14:B19)</f>
        <v>213.39999999999998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SR CAPEX</vt:lpstr>
      <vt:lpstr>DSP UG RENEWAL</vt:lpstr>
      <vt:lpstr>DSP UG Cable</vt:lpstr>
      <vt:lpstr>Capital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</dc:creator>
  <cp:lastModifiedBy>Higgin</cp:lastModifiedBy>
  <cp:lastPrinted>2019-10-11T20:10:18Z</cp:lastPrinted>
  <dcterms:created xsi:type="dcterms:W3CDTF">2019-10-09T21:31:41Z</dcterms:created>
  <dcterms:modified xsi:type="dcterms:W3CDTF">2019-10-13T01:58:40Z</dcterms:modified>
</cp:coreProperties>
</file>