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5" windowWidth="23250" windowHeight="969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6-b Carrying Charges" sheetId="88" r:id="rId13"/>
    <sheet name="7.  Persistence Report" sheetId="68" r:id="rId14"/>
    <sheet name="8.  Streetlighting" sheetId="85" r:id="rId15"/>
  </sheets>
  <externalReferences>
    <externalReference r:id="rId16"/>
    <externalReference r:id="rId17"/>
    <externalReference r:id="rId18"/>
  </externalReferences>
  <definedNames>
    <definedName name="_xlnm._FilterDatabase" localSheetId="13" hidden="1">'7.  Persistence Report'!$C$26:$BT$137</definedName>
    <definedName name="_xlnm._FilterDatabase" localSheetId="3" hidden="1">DropDownList!$A$1:$A$40</definedName>
    <definedName name="_xlnm.Print_Area" localSheetId="4">'1.  LRAMVA Summary'!$B$1:$R$86</definedName>
    <definedName name="_xlnm.Print_Area" localSheetId="5">'1-a.  Summary of Changes'!$A$1:$H$33</definedName>
    <definedName name="_xlnm.Print_Area" localSheetId="6">'2. LRAMVA Threshold'!$A$1:$Q$54</definedName>
    <definedName name="_xlnm.Print_Area" localSheetId="7">'3.  Distribution Rates'!$A$1:$Q$135</definedName>
    <definedName name="_xlnm.Print_Area" localSheetId="8">'3-a.  Rate Class Allocations'!$A$1:$K$52</definedName>
    <definedName name="_xlnm.Print_Area" localSheetId="9">'4.  2011-2014 LRAM'!$A$404:$AB$532</definedName>
    <definedName name="_xlnm.Print_Area" localSheetId="10">'5.  2015-2020 LRAM'!$A$399:$AB$579</definedName>
    <definedName name="_xlnm.Print_Area" localSheetId="11">'6.  Carrying Charges'!$A$1:$W$148</definedName>
    <definedName name="_xlnm.Print_Area" localSheetId="12">'6-b Carrying Charges'!$A$1:$N$47</definedName>
    <definedName name="_xlnm.Print_Area" localSheetId="13">'7.  Persistence Report'!$A$1:$AW$140</definedName>
    <definedName name="_xlnm.Print_Area" localSheetId="14">'8.  Streetlighting'!$A$1:$AH$109</definedName>
    <definedName name="_xlnm.Print_Area" localSheetId="0">Contents!$A$1:$D$28</definedName>
    <definedName name="_xlnm.Print_Area" localSheetId="1">Instructions!$A$1:$X$60</definedName>
    <definedName name="_xlnm.Print_Area" localSheetId="2">'LRAMVA Checklist Schematic'!$A$1:$G$31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 localSheetId="12">'[1]LDC Targets'!$A$3:$D$83</definedName>
    <definedName name="Targets">'[2]LDC Targets'!$A$3:$D$83</definedName>
  </definedNames>
  <calcPr calcId="145621"/>
</workbook>
</file>

<file path=xl/calcChain.xml><?xml version="1.0" encoding="utf-8"?>
<calcChain xmlns="http://schemas.openxmlformats.org/spreadsheetml/2006/main">
  <c r="AG25" i="85" l="1"/>
  <c r="AF25" i="85"/>
  <c r="AG26" i="85"/>
  <c r="AF26" i="85"/>
  <c r="R52" i="85" l="1"/>
  <c r="R54" i="85"/>
  <c r="AH43" i="85" l="1"/>
  <c r="AH42" i="85"/>
  <c r="AH41" i="85"/>
  <c r="AH40" i="85"/>
  <c r="AH39" i="85"/>
  <c r="AH38" i="85"/>
  <c r="AH37" i="85"/>
  <c r="AH36" i="85"/>
  <c r="AH35" i="85"/>
  <c r="AH34" i="85"/>
  <c r="AH33" i="85"/>
  <c r="AH32" i="85"/>
  <c r="AH31" i="85"/>
  <c r="AH30" i="85"/>
  <c r="AH29" i="85"/>
  <c r="AH28" i="85"/>
  <c r="AH27" i="85"/>
  <c r="AH26" i="85"/>
  <c r="AH25" i="85"/>
  <c r="AH45" i="85" l="1"/>
  <c r="R30" i="85"/>
  <c r="R29" i="85"/>
  <c r="R28" i="85"/>
  <c r="P30" i="85"/>
  <c r="P29" i="85"/>
  <c r="P28" i="85"/>
  <c r="V108" i="85" l="1"/>
  <c r="AB107" i="85"/>
  <c r="AB106" i="85"/>
  <c r="AB105" i="85"/>
  <c r="AB104" i="85"/>
  <c r="AB103" i="85"/>
  <c r="AB102" i="85"/>
  <c r="AB101" i="85"/>
  <c r="AB100" i="85"/>
  <c r="AB99" i="85"/>
  <c r="AB97" i="85"/>
  <c r="AB96" i="85"/>
  <c r="AB95" i="85"/>
  <c r="AB94" i="85"/>
  <c r="AB93" i="85"/>
  <c r="AB92" i="85"/>
  <c r="AB91" i="85"/>
  <c r="AB90" i="85"/>
  <c r="AB89" i="85"/>
  <c r="AB87" i="85"/>
  <c r="AG41" i="85" s="1"/>
  <c r="AB85" i="85"/>
  <c r="AB84" i="85"/>
  <c r="AB82" i="85"/>
  <c r="AB81" i="85"/>
  <c r="AB80" i="85"/>
  <c r="AB78" i="85"/>
  <c r="AB77" i="85"/>
  <c r="AB75" i="85"/>
  <c r="AB74" i="85"/>
  <c r="AB72" i="85"/>
  <c r="AB71" i="85"/>
  <c r="AB70" i="85"/>
  <c r="AB69" i="85"/>
  <c r="AB68" i="85"/>
  <c r="AB67" i="85"/>
  <c r="AB65" i="85"/>
  <c r="AB64" i="85"/>
  <c r="AB63" i="85"/>
  <c r="AB61" i="85"/>
  <c r="AB60" i="85"/>
  <c r="AB58" i="85"/>
  <c r="AB57" i="85"/>
  <c r="AB55" i="85"/>
  <c r="AB54" i="85"/>
  <c r="AB53" i="85"/>
  <c r="AB52" i="85"/>
  <c r="AB50" i="85"/>
  <c r="AB49" i="85"/>
  <c r="AB48" i="85"/>
  <c r="AB47" i="85"/>
  <c r="AB45" i="85"/>
  <c r="AB44" i="85"/>
  <c r="AB43" i="85"/>
  <c r="AB41" i="85"/>
  <c r="AG29" i="85" s="1"/>
  <c r="AB39" i="85"/>
  <c r="AB38" i="85"/>
  <c r="AB36" i="85"/>
  <c r="AA108" i="85"/>
  <c r="AB33" i="85"/>
  <c r="AB32" i="85"/>
  <c r="AB31" i="85"/>
  <c r="AB29" i="85"/>
  <c r="AB28" i="85"/>
  <c r="AB27" i="85"/>
  <c r="AB26" i="85"/>
  <c r="W107" i="85"/>
  <c r="W106" i="85"/>
  <c r="W105" i="85"/>
  <c r="W104" i="85"/>
  <c r="W103" i="85"/>
  <c r="W102" i="85"/>
  <c r="W101" i="85"/>
  <c r="W100" i="85"/>
  <c r="W99" i="85"/>
  <c r="W97" i="85"/>
  <c r="W96" i="85"/>
  <c r="W95" i="85"/>
  <c r="W94" i="85"/>
  <c r="W93" i="85"/>
  <c r="W92" i="85"/>
  <c r="W91" i="85"/>
  <c r="W90" i="85"/>
  <c r="W89" i="85"/>
  <c r="W87" i="85"/>
  <c r="AF41" i="85" s="1"/>
  <c r="C49" i="85" s="1"/>
  <c r="N49" i="85" s="1"/>
  <c r="W85" i="85"/>
  <c r="W84" i="85"/>
  <c r="W82" i="85"/>
  <c r="W81" i="85"/>
  <c r="W80" i="85"/>
  <c r="W78" i="85"/>
  <c r="W77" i="85"/>
  <c r="W75" i="85"/>
  <c r="W74" i="85"/>
  <c r="W72" i="85"/>
  <c r="W71" i="85"/>
  <c r="W70" i="85"/>
  <c r="W69" i="85"/>
  <c r="W68" i="85"/>
  <c r="W67" i="85"/>
  <c r="W65" i="85"/>
  <c r="W64" i="85"/>
  <c r="W63" i="85"/>
  <c r="W61" i="85"/>
  <c r="W60" i="85"/>
  <c r="W58" i="85"/>
  <c r="W57" i="85"/>
  <c r="W55" i="85"/>
  <c r="W54" i="85"/>
  <c r="W53" i="85"/>
  <c r="W52" i="85"/>
  <c r="W50" i="85"/>
  <c r="W49" i="85"/>
  <c r="W48" i="85"/>
  <c r="W47" i="85"/>
  <c r="W45" i="85"/>
  <c r="W44" i="85"/>
  <c r="W43" i="85"/>
  <c r="W41" i="85"/>
  <c r="AF29" i="85" s="1"/>
  <c r="C29" i="85" s="1"/>
  <c r="D29" i="85" s="1"/>
  <c r="E29" i="85" s="1"/>
  <c r="F29" i="85" s="1"/>
  <c r="G29" i="85" s="1"/>
  <c r="H29" i="85" s="1"/>
  <c r="I29" i="85" s="1"/>
  <c r="J29" i="85" s="1"/>
  <c r="K29" i="85" s="1"/>
  <c r="L29" i="85" s="1"/>
  <c r="M29" i="85" s="1"/>
  <c r="N29" i="85" s="1"/>
  <c r="O29" i="85" s="1"/>
  <c r="W39" i="85"/>
  <c r="W38" i="85"/>
  <c r="W36" i="85"/>
  <c r="W35" i="85"/>
  <c r="W33" i="85"/>
  <c r="W32" i="85"/>
  <c r="W31" i="85"/>
  <c r="W29" i="85"/>
  <c r="W28" i="85"/>
  <c r="W27" i="85"/>
  <c r="W26" i="85"/>
  <c r="O49" i="85" l="1"/>
  <c r="P49" i="85" s="1"/>
  <c r="R49" i="85" s="1"/>
  <c r="AG37" i="85"/>
  <c r="AF28" i="85"/>
  <c r="AF34" i="85"/>
  <c r="C38" i="85" s="1"/>
  <c r="D38" i="85" s="1"/>
  <c r="AF37" i="85"/>
  <c r="AG33" i="85"/>
  <c r="AG40" i="85"/>
  <c r="AF27" i="85"/>
  <c r="AF33" i="85"/>
  <c r="AF40" i="85"/>
  <c r="AB35" i="85"/>
  <c r="AG27" i="85" s="1"/>
  <c r="AG38" i="85"/>
  <c r="AG42" i="85"/>
  <c r="AF39" i="85"/>
  <c r="AF31" i="85"/>
  <c r="C35" i="85" s="1"/>
  <c r="D35" i="85" s="1"/>
  <c r="AF32" i="85"/>
  <c r="C36" i="85" s="1"/>
  <c r="D36" i="85" s="1"/>
  <c r="AF36" i="85"/>
  <c r="AF38" i="85"/>
  <c r="AF42" i="85"/>
  <c r="C50" i="85" s="1"/>
  <c r="O50" i="85" s="1"/>
  <c r="P50" i="85" s="1"/>
  <c r="R50" i="85" s="1"/>
  <c r="AG28" i="85"/>
  <c r="AG34" i="85"/>
  <c r="AF30" i="85"/>
  <c r="AG31" i="85"/>
  <c r="AG35" i="85"/>
  <c r="AG43" i="85"/>
  <c r="C25" i="85"/>
  <c r="D25" i="85" s="1"/>
  <c r="AF35" i="85"/>
  <c r="AF43" i="85"/>
  <c r="AG30" i="85"/>
  <c r="AG32" i="85"/>
  <c r="AG36" i="85"/>
  <c r="AG39" i="85"/>
  <c r="W108" i="85"/>
  <c r="U29" i="46"/>
  <c r="S279" i="46"/>
  <c r="H279" i="46"/>
  <c r="T157" i="46"/>
  <c r="E25" i="85" l="1"/>
  <c r="F25" i="85" s="1"/>
  <c r="G25" i="85" s="1"/>
  <c r="H25" i="85" s="1"/>
  <c r="I25" i="85" s="1"/>
  <c r="J25" i="85" s="1"/>
  <c r="K25" i="85" s="1"/>
  <c r="L25" i="85" s="1"/>
  <c r="M25" i="85" s="1"/>
  <c r="N25" i="85" s="1"/>
  <c r="O25" i="85" s="1"/>
  <c r="E35" i="85"/>
  <c r="F35" i="85" s="1"/>
  <c r="G35" i="85" s="1"/>
  <c r="H35" i="85" s="1"/>
  <c r="I35" i="85" s="1"/>
  <c r="J35" i="85" s="1"/>
  <c r="K35" i="85" s="1"/>
  <c r="L35" i="85" s="1"/>
  <c r="M35" i="85" s="1"/>
  <c r="N35" i="85" s="1"/>
  <c r="O35" i="85" s="1"/>
  <c r="E36" i="85"/>
  <c r="F36" i="85" s="1"/>
  <c r="G36" i="85" s="1"/>
  <c r="H36" i="85" s="1"/>
  <c r="I36" i="85" s="1"/>
  <c r="J36" i="85" s="1"/>
  <c r="K36" i="85" s="1"/>
  <c r="L36" i="85" s="1"/>
  <c r="M36" i="85" s="1"/>
  <c r="N36" i="85" s="1"/>
  <c r="O36" i="85" s="1"/>
  <c r="P36" i="85"/>
  <c r="R36" i="85" s="1"/>
  <c r="E38" i="85"/>
  <c r="F38" i="85" s="1"/>
  <c r="G38" i="85" s="1"/>
  <c r="H38" i="85" s="1"/>
  <c r="I38" i="85" s="1"/>
  <c r="J38" i="85" s="1"/>
  <c r="K38" i="85" s="1"/>
  <c r="L38" i="85" s="1"/>
  <c r="M38" i="85" s="1"/>
  <c r="N38" i="85" s="1"/>
  <c r="O38" i="85" s="1"/>
  <c r="C27" i="85"/>
  <c r="D27" i="85" s="1"/>
  <c r="C30" i="85"/>
  <c r="D30" i="85" s="1"/>
  <c r="E30" i="85" s="1"/>
  <c r="F30" i="85" s="1"/>
  <c r="G30" i="85" s="1"/>
  <c r="H30" i="85" s="1"/>
  <c r="I30" i="85" s="1"/>
  <c r="J30" i="85" s="1"/>
  <c r="K30" i="85" s="1"/>
  <c r="L30" i="85" s="1"/>
  <c r="M30" i="85" s="1"/>
  <c r="N30" i="85" s="1"/>
  <c r="O30" i="85" s="1"/>
  <c r="C28" i="85"/>
  <c r="D28" i="85" s="1"/>
  <c r="E28" i="85" s="1"/>
  <c r="F28" i="85" s="1"/>
  <c r="G28" i="85" s="1"/>
  <c r="H28" i="85" s="1"/>
  <c r="I28" i="85" s="1"/>
  <c r="J28" i="85" s="1"/>
  <c r="K28" i="85" s="1"/>
  <c r="L28" i="85" s="1"/>
  <c r="M28" i="85" s="1"/>
  <c r="N28" i="85" s="1"/>
  <c r="O28" i="85" s="1"/>
  <c r="C51" i="85"/>
  <c r="C26" i="85"/>
  <c r="D26" i="85" s="1"/>
  <c r="C42" i="85"/>
  <c r="D42" i="85" s="1"/>
  <c r="C43" i="85"/>
  <c r="D43" i="85" s="1"/>
  <c r="C44" i="85"/>
  <c r="D44" i="85" s="1"/>
  <c r="C39" i="85"/>
  <c r="D39" i="85" s="1"/>
  <c r="C40" i="85"/>
  <c r="D40" i="85" s="1"/>
  <c r="C37" i="85"/>
  <c r="D37" i="85" s="1"/>
  <c r="C41" i="85"/>
  <c r="D41" i="85" s="1"/>
  <c r="AB108" i="85"/>
  <c r="AG45" i="85"/>
  <c r="AF45" i="85"/>
  <c r="I157" i="46"/>
  <c r="P25" i="85" l="1"/>
  <c r="R25" i="85" s="1"/>
  <c r="E26" i="85"/>
  <c r="F26" i="85" s="1"/>
  <c r="G26" i="85" s="1"/>
  <c r="H26" i="85" s="1"/>
  <c r="I26" i="85" s="1"/>
  <c r="J26" i="85" s="1"/>
  <c r="K26" i="85" s="1"/>
  <c r="L26" i="85" s="1"/>
  <c r="M26" i="85" s="1"/>
  <c r="N26" i="85" s="1"/>
  <c r="O26" i="85" s="1"/>
  <c r="P26" i="85"/>
  <c r="R26" i="85" s="1"/>
  <c r="R31" i="85" s="1"/>
  <c r="P38" i="85"/>
  <c r="R38" i="85" s="1"/>
  <c r="P35" i="85"/>
  <c r="R35" i="85" s="1"/>
  <c r="E41" i="85"/>
  <c r="F41" i="85" s="1"/>
  <c r="G41" i="85" s="1"/>
  <c r="H41" i="85" s="1"/>
  <c r="I41" i="85" s="1"/>
  <c r="J41" i="85" s="1"/>
  <c r="K41" i="85" s="1"/>
  <c r="L41" i="85" s="1"/>
  <c r="M41" i="85" s="1"/>
  <c r="N41" i="85" s="1"/>
  <c r="O41" i="85" s="1"/>
  <c r="P41" i="85"/>
  <c r="R41" i="85" s="1"/>
  <c r="E44" i="85"/>
  <c r="F44" i="85" s="1"/>
  <c r="G44" i="85" s="1"/>
  <c r="H44" i="85" s="1"/>
  <c r="I44" i="85" s="1"/>
  <c r="J44" i="85" s="1"/>
  <c r="K44" i="85" s="1"/>
  <c r="L44" i="85" s="1"/>
  <c r="M44" i="85" s="1"/>
  <c r="N44" i="85" s="1"/>
  <c r="O44" i="85" s="1"/>
  <c r="P44" i="85"/>
  <c r="R44" i="85" s="1"/>
  <c r="E40" i="85"/>
  <c r="F40" i="85" s="1"/>
  <c r="G40" i="85" s="1"/>
  <c r="H40" i="85" s="1"/>
  <c r="I40" i="85" s="1"/>
  <c r="J40" i="85" s="1"/>
  <c r="K40" i="85" s="1"/>
  <c r="L40" i="85" s="1"/>
  <c r="M40" i="85" s="1"/>
  <c r="N40" i="85" s="1"/>
  <c r="O40" i="85" s="1"/>
  <c r="E42" i="85"/>
  <c r="F42" i="85" s="1"/>
  <c r="G42" i="85" s="1"/>
  <c r="H42" i="85" s="1"/>
  <c r="I42" i="85" s="1"/>
  <c r="J42" i="85" s="1"/>
  <c r="K42" i="85" s="1"/>
  <c r="L42" i="85" s="1"/>
  <c r="M42" i="85" s="1"/>
  <c r="N42" i="85" s="1"/>
  <c r="O42" i="85" s="1"/>
  <c r="E39" i="85"/>
  <c r="F39" i="85" s="1"/>
  <c r="G39" i="85" s="1"/>
  <c r="H39" i="85" s="1"/>
  <c r="I39" i="85" s="1"/>
  <c r="J39" i="85" s="1"/>
  <c r="K39" i="85" s="1"/>
  <c r="L39" i="85" s="1"/>
  <c r="M39" i="85" s="1"/>
  <c r="N39" i="85" s="1"/>
  <c r="O39" i="85" s="1"/>
  <c r="E37" i="85"/>
  <c r="F37" i="85" s="1"/>
  <c r="G37" i="85" s="1"/>
  <c r="H37" i="85" s="1"/>
  <c r="I37" i="85" s="1"/>
  <c r="J37" i="85" s="1"/>
  <c r="K37" i="85" s="1"/>
  <c r="L37" i="85" s="1"/>
  <c r="M37" i="85" s="1"/>
  <c r="N37" i="85" s="1"/>
  <c r="O37" i="85" s="1"/>
  <c r="E43" i="85"/>
  <c r="F43" i="85" s="1"/>
  <c r="G43" i="85" s="1"/>
  <c r="H43" i="85" s="1"/>
  <c r="I43" i="85" s="1"/>
  <c r="J43" i="85" s="1"/>
  <c r="K43" i="85" s="1"/>
  <c r="L43" i="85" s="1"/>
  <c r="M43" i="85" s="1"/>
  <c r="N43" i="85" s="1"/>
  <c r="O43" i="85" s="1"/>
  <c r="E27" i="85"/>
  <c r="F27" i="85" s="1"/>
  <c r="G27" i="85" s="1"/>
  <c r="H27" i="85" s="1"/>
  <c r="I27" i="85" s="1"/>
  <c r="J27" i="85" s="1"/>
  <c r="K27" i="85" s="1"/>
  <c r="L27" i="85" s="1"/>
  <c r="M27" i="85" s="1"/>
  <c r="N27" i="85" s="1"/>
  <c r="O27" i="85" s="1"/>
  <c r="P27" i="85"/>
  <c r="R27" i="85" s="1"/>
  <c r="T255" i="46"/>
  <c r="S255" i="46"/>
  <c r="R255" i="46"/>
  <c r="Q255" i="46"/>
  <c r="P255" i="46"/>
  <c r="I255" i="46"/>
  <c r="H255" i="46"/>
  <c r="G255" i="46"/>
  <c r="F255" i="46"/>
  <c r="E255" i="46"/>
  <c r="U127" i="46"/>
  <c r="T127" i="46"/>
  <c r="S127" i="46"/>
  <c r="R127" i="46"/>
  <c r="Q127" i="46"/>
  <c r="P127" i="46"/>
  <c r="J127" i="46"/>
  <c r="I127" i="46"/>
  <c r="H127" i="46"/>
  <c r="G127" i="46"/>
  <c r="F127" i="46"/>
  <c r="E127" i="46"/>
  <c r="AW140" i="68"/>
  <c r="R140" i="68"/>
  <c r="P43" i="85" l="1"/>
  <c r="R43" i="85" s="1"/>
  <c r="P39" i="85"/>
  <c r="R39" i="85" s="1"/>
  <c r="P40" i="85"/>
  <c r="R40" i="85" s="1"/>
  <c r="P37" i="85"/>
  <c r="R37" i="85" s="1"/>
  <c r="P42" i="85"/>
  <c r="R42" i="85" s="1"/>
  <c r="B33" i="88"/>
  <c r="R45" i="85" l="1"/>
  <c r="R47" i="85" s="1"/>
  <c r="M7" i="88"/>
  <c r="L7" i="88"/>
  <c r="K7" i="88"/>
  <c r="Y209" i="79"/>
  <c r="P378" i="79" l="1"/>
  <c r="E378" i="79"/>
  <c r="P195" i="79"/>
  <c r="Q195" i="79"/>
  <c r="E195" i="79"/>
  <c r="F195" i="79"/>
  <c r="P513" i="46"/>
  <c r="Q513" i="46"/>
  <c r="R513" i="46"/>
  <c r="E513" i="46"/>
  <c r="F513" i="46"/>
  <c r="G513" i="46"/>
  <c r="S384" i="46"/>
  <c r="E384" i="46"/>
  <c r="F384" i="46"/>
  <c r="G384" i="46"/>
  <c r="H384" i="46"/>
  <c r="P384" i="46"/>
  <c r="Q384" i="46"/>
  <c r="R384" i="46"/>
  <c r="B20" i="88" l="1"/>
  <c r="L106" i="47" l="1"/>
  <c r="K106" i="47"/>
  <c r="J106" i="47"/>
  <c r="C31" i="88" l="1"/>
  <c r="K31" i="88" s="1"/>
  <c r="J131" i="47" s="1"/>
  <c r="C30" i="88"/>
  <c r="K30" i="88" s="1"/>
  <c r="J130" i="47" s="1"/>
  <c r="C29" i="88"/>
  <c r="K29" i="88" s="1"/>
  <c r="J129" i="47" s="1"/>
  <c r="C28" i="88"/>
  <c r="K28" i="88" s="1"/>
  <c r="J128" i="47" s="1"/>
  <c r="C27" i="88"/>
  <c r="K27" i="88" s="1"/>
  <c r="J127" i="47" s="1"/>
  <c r="C26" i="88"/>
  <c r="L26" i="88" s="1"/>
  <c r="K126" i="47" s="1"/>
  <c r="L25" i="88"/>
  <c r="K125" i="47" s="1"/>
  <c r="C25" i="88"/>
  <c r="K25" i="88" s="1"/>
  <c r="J125" i="47" s="1"/>
  <c r="C24" i="88"/>
  <c r="K24" i="88" s="1"/>
  <c r="J124" i="47" s="1"/>
  <c r="C23" i="88"/>
  <c r="K23" i="88" s="1"/>
  <c r="J123" i="47" s="1"/>
  <c r="L22" i="88"/>
  <c r="K122" i="47" s="1"/>
  <c r="C22" i="88"/>
  <c r="K22" i="88" s="1"/>
  <c r="J122" i="47" s="1"/>
  <c r="C21" i="88"/>
  <c r="K21" i="88" s="1"/>
  <c r="J121" i="47" s="1"/>
  <c r="L20" i="88"/>
  <c r="K120" i="47" s="1"/>
  <c r="B19" i="88"/>
  <c r="C20" i="88" s="1"/>
  <c r="M17" i="88"/>
  <c r="L116" i="47" s="1"/>
  <c r="K17" i="88"/>
  <c r="J116" i="47" s="1"/>
  <c r="E17" i="88"/>
  <c r="C17" i="88"/>
  <c r="M16" i="88"/>
  <c r="L115" i="47" s="1"/>
  <c r="K16" i="88"/>
  <c r="J115" i="47" s="1"/>
  <c r="E16" i="88"/>
  <c r="C16" i="88"/>
  <c r="M15" i="88"/>
  <c r="L114" i="47" s="1"/>
  <c r="K15" i="88"/>
  <c r="J114" i="47" s="1"/>
  <c r="E15" i="88"/>
  <c r="C15" i="88"/>
  <c r="M14" i="88"/>
  <c r="L113" i="47" s="1"/>
  <c r="K14" i="88"/>
  <c r="J113" i="47" s="1"/>
  <c r="E14" i="88"/>
  <c r="C14" i="88"/>
  <c r="M13" i="88"/>
  <c r="L112" i="47" s="1"/>
  <c r="K13" i="88"/>
  <c r="J112" i="47" s="1"/>
  <c r="E13" i="88"/>
  <c r="C13" i="88"/>
  <c r="M12" i="88"/>
  <c r="L111" i="47" s="1"/>
  <c r="K12" i="88"/>
  <c r="J111" i="47" s="1"/>
  <c r="E12" i="88"/>
  <c r="C12" i="88"/>
  <c r="M11" i="88"/>
  <c r="L110" i="47" s="1"/>
  <c r="K11" i="88"/>
  <c r="J110" i="47" s="1"/>
  <c r="E11" i="88"/>
  <c r="C11" i="88"/>
  <c r="M10" i="88"/>
  <c r="L109" i="47" s="1"/>
  <c r="K10" i="88"/>
  <c r="J109" i="47" s="1"/>
  <c r="E10" i="88"/>
  <c r="C10" i="88"/>
  <c r="M9" i="88"/>
  <c r="L108" i="47" s="1"/>
  <c r="K9" i="88"/>
  <c r="J108" i="47" s="1"/>
  <c r="E9" i="88"/>
  <c r="C9" i="88"/>
  <c r="M8" i="88"/>
  <c r="L107" i="47" s="1"/>
  <c r="K8" i="88"/>
  <c r="J107" i="47" s="1"/>
  <c r="E8" i="88"/>
  <c r="C8" i="88"/>
  <c r="E7" i="88"/>
  <c r="C7" i="88"/>
  <c r="M6" i="88"/>
  <c r="L105" i="47" s="1"/>
  <c r="L6" i="88"/>
  <c r="K105" i="47" s="1"/>
  <c r="K6" i="88"/>
  <c r="J105" i="47" s="1"/>
  <c r="E6" i="88"/>
  <c r="D6" i="88"/>
  <c r="N4" i="88"/>
  <c r="M4" i="88"/>
  <c r="L4" i="88"/>
  <c r="K4" i="88"/>
  <c r="J4" i="88"/>
  <c r="AB559" i="79"/>
  <c r="AA559" i="79"/>
  <c r="Z559" i="79"/>
  <c r="Y559" i="79"/>
  <c r="N559" i="79"/>
  <c r="AB556" i="79"/>
  <c r="AA556" i="79"/>
  <c r="Z556" i="79"/>
  <c r="Y556" i="79"/>
  <c r="N556" i="79"/>
  <c r="AB553" i="79"/>
  <c r="AA553" i="79"/>
  <c r="Z553" i="79"/>
  <c r="Y553" i="79"/>
  <c r="N553" i="79"/>
  <c r="AB550" i="79"/>
  <c r="AA550" i="79"/>
  <c r="Z550" i="79"/>
  <c r="Y550" i="79"/>
  <c r="N550" i="79"/>
  <c r="AB547" i="79"/>
  <c r="AA547" i="79"/>
  <c r="Z547" i="79"/>
  <c r="Y547" i="79"/>
  <c r="N547" i="79"/>
  <c r="AB544" i="79"/>
  <c r="AA544" i="79"/>
  <c r="Z544" i="79"/>
  <c r="Y544" i="79"/>
  <c r="N544" i="79"/>
  <c r="AB541" i="79"/>
  <c r="AA541" i="79"/>
  <c r="Z541" i="79"/>
  <c r="Y541" i="79"/>
  <c r="N541" i="79"/>
  <c r="AB538" i="79"/>
  <c r="AA538" i="79"/>
  <c r="Z538" i="79"/>
  <c r="Y538" i="79"/>
  <c r="AB535" i="79"/>
  <c r="AA535" i="79"/>
  <c r="Z535" i="79"/>
  <c r="Y535" i="79"/>
  <c r="N535" i="79"/>
  <c r="AB532" i="79"/>
  <c r="AA532" i="79"/>
  <c r="Z532" i="79"/>
  <c r="Y532" i="79"/>
  <c r="N532" i="79"/>
  <c r="AB529" i="79"/>
  <c r="AA529" i="79"/>
  <c r="Z529" i="79"/>
  <c r="Y529" i="79"/>
  <c r="N529" i="79"/>
  <c r="AB526" i="79"/>
  <c r="AA526" i="79"/>
  <c r="Z526" i="79"/>
  <c r="Y526" i="79"/>
  <c r="N526" i="79"/>
  <c r="AB523" i="79"/>
  <c r="AA523" i="79"/>
  <c r="Z523" i="79"/>
  <c r="Y523" i="79"/>
  <c r="N523" i="79"/>
  <c r="AB520" i="79"/>
  <c r="AA520" i="79"/>
  <c r="Z520" i="79"/>
  <c r="Y520" i="79"/>
  <c r="N520" i="79"/>
  <c r="AB516" i="79"/>
  <c r="AA516" i="79"/>
  <c r="Z516" i="79"/>
  <c r="Y516" i="79"/>
  <c r="N516" i="79"/>
  <c r="AB513" i="79"/>
  <c r="AA513" i="79"/>
  <c r="Z513" i="79"/>
  <c r="Y513" i="79"/>
  <c r="N513" i="79"/>
  <c r="AB510" i="79"/>
  <c r="AA510" i="79"/>
  <c r="Z510" i="79"/>
  <c r="Y510" i="79"/>
  <c r="N510" i="79"/>
  <c r="AB506" i="79"/>
  <c r="AA506" i="79"/>
  <c r="Z506" i="79"/>
  <c r="Y506" i="79"/>
  <c r="N506" i="79"/>
  <c r="AB503" i="79"/>
  <c r="AA503" i="79"/>
  <c r="Z503" i="79"/>
  <c r="Y503" i="79"/>
  <c r="N503" i="79"/>
  <c r="AB500" i="79"/>
  <c r="AA500" i="79"/>
  <c r="Z500" i="79"/>
  <c r="Y500" i="79"/>
  <c r="N500" i="79"/>
  <c r="AB497" i="79"/>
  <c r="AA497" i="79"/>
  <c r="Z497" i="79"/>
  <c r="Y497" i="79"/>
  <c r="N497" i="79"/>
  <c r="AB494" i="79"/>
  <c r="AA494" i="79"/>
  <c r="Z494" i="79"/>
  <c r="Y494" i="79"/>
  <c r="N494" i="79"/>
  <c r="AB491" i="79"/>
  <c r="AA491" i="79"/>
  <c r="Z491" i="79"/>
  <c r="Y491" i="79"/>
  <c r="N491" i="79"/>
  <c r="AB488" i="79"/>
  <c r="AA488" i="79"/>
  <c r="Z488" i="79"/>
  <c r="Y488" i="79"/>
  <c r="N488" i="79"/>
  <c r="AB485" i="79"/>
  <c r="AA485" i="79"/>
  <c r="Z485" i="79"/>
  <c r="Y485" i="79"/>
  <c r="N485" i="79"/>
  <c r="AB481" i="79"/>
  <c r="AA481" i="79"/>
  <c r="Z481" i="79"/>
  <c r="Y481" i="79"/>
  <c r="AB478" i="79"/>
  <c r="AA478" i="79"/>
  <c r="Z478" i="79"/>
  <c r="Y478" i="79"/>
  <c r="AB475" i="79"/>
  <c r="AA475" i="79"/>
  <c r="Z475" i="79"/>
  <c r="Y475" i="79"/>
  <c r="AB472" i="79"/>
  <c r="AA472" i="79"/>
  <c r="Z472" i="79"/>
  <c r="Y472" i="79"/>
  <c r="AB467" i="79"/>
  <c r="AA467" i="79"/>
  <c r="Z467" i="79"/>
  <c r="Y467" i="79"/>
  <c r="N467" i="79"/>
  <c r="AB464" i="79"/>
  <c r="AA464" i="79"/>
  <c r="Z464" i="79"/>
  <c r="Y464" i="79"/>
  <c r="N464" i="79"/>
  <c r="AB461" i="79"/>
  <c r="AA461" i="79"/>
  <c r="Z461" i="79"/>
  <c r="Y461" i="79"/>
  <c r="N461" i="79"/>
  <c r="AB458" i="79"/>
  <c r="AA458" i="79"/>
  <c r="Z458" i="79"/>
  <c r="Y458" i="79"/>
  <c r="N458" i="79"/>
  <c r="AB454" i="79"/>
  <c r="AA454" i="79"/>
  <c r="Z454" i="79"/>
  <c r="Y454" i="79"/>
  <c r="N454" i="79"/>
  <c r="AB451" i="79"/>
  <c r="AA451" i="79"/>
  <c r="Z451" i="79"/>
  <c r="Y451" i="79"/>
  <c r="N451" i="79"/>
  <c r="AB447" i="79"/>
  <c r="AA447" i="79"/>
  <c r="Z447" i="79"/>
  <c r="Y447" i="79"/>
  <c r="N447" i="79"/>
  <c r="AB443" i="79"/>
  <c r="AA443" i="79"/>
  <c r="Z443" i="79"/>
  <c r="Y443" i="79"/>
  <c r="N443" i="79"/>
  <c r="AB440" i="79"/>
  <c r="AA440" i="79"/>
  <c r="Z440" i="79"/>
  <c r="Y440" i="79"/>
  <c r="N440" i="79"/>
  <c r="AB437" i="79"/>
  <c r="AA437" i="79"/>
  <c r="Z437" i="79"/>
  <c r="Y437" i="79"/>
  <c r="N437" i="79"/>
  <c r="AB433" i="79"/>
  <c r="AA433" i="79"/>
  <c r="Z433" i="79"/>
  <c r="Y433" i="79"/>
  <c r="N433" i="79"/>
  <c r="AB430" i="79"/>
  <c r="AA430" i="79"/>
  <c r="Z430" i="79"/>
  <c r="Y430" i="79"/>
  <c r="N430" i="79"/>
  <c r="AB427" i="79"/>
  <c r="AA427" i="79"/>
  <c r="Z427" i="79"/>
  <c r="Y427" i="79"/>
  <c r="N427" i="79"/>
  <c r="AB424" i="79"/>
  <c r="AA424" i="79"/>
  <c r="Z424" i="79"/>
  <c r="Y424" i="79"/>
  <c r="N424" i="79"/>
  <c r="AB421" i="79"/>
  <c r="AA421" i="79"/>
  <c r="Z421" i="79"/>
  <c r="Y421" i="79"/>
  <c r="N421" i="79"/>
  <c r="AB417" i="79"/>
  <c r="AA417" i="79"/>
  <c r="Z417" i="79"/>
  <c r="Y417" i="79"/>
  <c r="AB414" i="79"/>
  <c r="AA414" i="79"/>
  <c r="Z414" i="79"/>
  <c r="Y414" i="79"/>
  <c r="AB411" i="79"/>
  <c r="AA411" i="79"/>
  <c r="Z411" i="79"/>
  <c r="Y411" i="79"/>
  <c r="AB408" i="79"/>
  <c r="AA408" i="79"/>
  <c r="Z408" i="79"/>
  <c r="Y408" i="79"/>
  <c r="AB405" i="79"/>
  <c r="AA405" i="79"/>
  <c r="Z405" i="79"/>
  <c r="Y405" i="79"/>
  <c r="AB376" i="79"/>
  <c r="AA376" i="79"/>
  <c r="Z376" i="79"/>
  <c r="Y376" i="79"/>
  <c r="N376" i="79"/>
  <c r="AB373" i="79"/>
  <c r="AA373" i="79"/>
  <c r="Z373" i="79"/>
  <c r="Y373" i="79"/>
  <c r="N373" i="79"/>
  <c r="AB370" i="79"/>
  <c r="AA370" i="79"/>
  <c r="Z370" i="79"/>
  <c r="Y370" i="79"/>
  <c r="N370" i="79"/>
  <c r="AB367" i="79"/>
  <c r="AA367" i="79"/>
  <c r="Z367" i="79"/>
  <c r="Y367" i="79"/>
  <c r="N367" i="79"/>
  <c r="AB364" i="79"/>
  <c r="AA364" i="79"/>
  <c r="Z364" i="79"/>
  <c r="Y364" i="79"/>
  <c r="N364" i="79"/>
  <c r="AB361" i="79"/>
  <c r="AA361" i="79"/>
  <c r="Z361" i="79"/>
  <c r="Y361" i="79"/>
  <c r="N361" i="79"/>
  <c r="AB358" i="79"/>
  <c r="AA358" i="79"/>
  <c r="Z358" i="79"/>
  <c r="Y358" i="79"/>
  <c r="N358" i="79"/>
  <c r="AB355" i="79"/>
  <c r="AA355" i="79"/>
  <c r="Z355" i="79"/>
  <c r="Y355" i="79"/>
  <c r="AB352" i="79"/>
  <c r="AA352" i="79"/>
  <c r="Z352" i="79"/>
  <c r="Y352" i="79"/>
  <c r="N352" i="79"/>
  <c r="AB349" i="79"/>
  <c r="AA349" i="79"/>
  <c r="Z349" i="79"/>
  <c r="Y349" i="79"/>
  <c r="N349" i="79"/>
  <c r="AB346" i="79"/>
  <c r="AA346" i="79"/>
  <c r="Z346" i="79"/>
  <c r="Y346" i="79"/>
  <c r="N346" i="79"/>
  <c r="AB343" i="79"/>
  <c r="AA343" i="79"/>
  <c r="Z343" i="79"/>
  <c r="Y343" i="79"/>
  <c r="N343" i="79"/>
  <c r="AB340" i="79"/>
  <c r="AA340" i="79"/>
  <c r="Z340" i="79"/>
  <c r="Y340" i="79"/>
  <c r="N340" i="79"/>
  <c r="AB337" i="79"/>
  <c r="AA337" i="79"/>
  <c r="Z337" i="79"/>
  <c r="Y337" i="79"/>
  <c r="N337" i="79"/>
  <c r="AB333" i="79"/>
  <c r="AA333" i="79"/>
  <c r="Z333" i="79"/>
  <c r="Y333" i="79"/>
  <c r="N333" i="79"/>
  <c r="AB330" i="79"/>
  <c r="AA330" i="79"/>
  <c r="Z330" i="79"/>
  <c r="Y330" i="79"/>
  <c r="N330" i="79"/>
  <c r="AB327" i="79"/>
  <c r="AA327" i="79"/>
  <c r="Z327" i="79"/>
  <c r="Y327" i="79"/>
  <c r="N327" i="79"/>
  <c r="AB323" i="79"/>
  <c r="AA323" i="79"/>
  <c r="Z323" i="79"/>
  <c r="Y323" i="79"/>
  <c r="N323" i="79"/>
  <c r="AB320" i="79"/>
  <c r="AA320" i="79"/>
  <c r="Z320" i="79"/>
  <c r="Y320" i="79"/>
  <c r="N320" i="79"/>
  <c r="AB317" i="79"/>
  <c r="AA317" i="79"/>
  <c r="Z317" i="79"/>
  <c r="Y317" i="79"/>
  <c r="N317" i="79"/>
  <c r="AB314" i="79"/>
  <c r="AA314" i="79"/>
  <c r="Z314" i="79"/>
  <c r="Y314" i="79"/>
  <c r="N314" i="79"/>
  <c r="AB311" i="79"/>
  <c r="AA311" i="79"/>
  <c r="Z311" i="79"/>
  <c r="Y311" i="79"/>
  <c r="N311" i="79"/>
  <c r="AB308" i="79"/>
  <c r="AA308" i="79"/>
  <c r="Z308" i="79"/>
  <c r="Y308" i="79"/>
  <c r="N308" i="79"/>
  <c r="AB305" i="79"/>
  <c r="AA305" i="79"/>
  <c r="Z305" i="79"/>
  <c r="Y305" i="79"/>
  <c r="O305" i="79"/>
  <c r="N305" i="79"/>
  <c r="E305" i="79"/>
  <c r="D305" i="79"/>
  <c r="E304" i="79"/>
  <c r="D304" i="79"/>
  <c r="AB302" i="79"/>
  <c r="AA302" i="79"/>
  <c r="Z302" i="79"/>
  <c r="Y302" i="79"/>
  <c r="N302" i="79"/>
  <c r="AB298" i="79"/>
  <c r="AA298" i="79"/>
  <c r="Z298" i="79"/>
  <c r="Y298" i="79"/>
  <c r="AB295" i="79"/>
  <c r="AA295" i="79"/>
  <c r="Z295" i="79"/>
  <c r="Y295" i="79"/>
  <c r="AB292" i="79"/>
  <c r="AA292" i="79"/>
  <c r="Z292" i="79"/>
  <c r="Y292" i="79"/>
  <c r="AB289" i="79"/>
  <c r="AA289" i="79"/>
  <c r="Z289" i="79"/>
  <c r="Y289" i="79"/>
  <c r="AB284" i="79"/>
  <c r="AA284" i="79"/>
  <c r="Z284" i="79"/>
  <c r="Y284" i="79"/>
  <c r="N284" i="79"/>
  <c r="AB281" i="79"/>
  <c r="AA281" i="79"/>
  <c r="Z281" i="79"/>
  <c r="Y281" i="79"/>
  <c r="N281" i="79"/>
  <c r="AB278" i="79"/>
  <c r="AA278" i="79"/>
  <c r="Z278" i="79"/>
  <c r="Y278" i="79"/>
  <c r="N278" i="79"/>
  <c r="AB275" i="79"/>
  <c r="AA275" i="79"/>
  <c r="Z275" i="79"/>
  <c r="Y275" i="79"/>
  <c r="N275" i="79"/>
  <c r="AB271" i="79"/>
  <c r="AA271" i="79"/>
  <c r="Z271" i="79"/>
  <c r="Y271" i="79"/>
  <c r="N271" i="79"/>
  <c r="AB268" i="79"/>
  <c r="AA268" i="79"/>
  <c r="Z268" i="79"/>
  <c r="Y268" i="79"/>
  <c r="N268" i="79"/>
  <c r="AB264" i="79"/>
  <c r="AA264" i="79"/>
  <c r="Z264" i="79"/>
  <c r="Y264" i="79"/>
  <c r="N264" i="79"/>
  <c r="AB260" i="79"/>
  <c r="AA260" i="79"/>
  <c r="Z260" i="79"/>
  <c r="Y260" i="79"/>
  <c r="N260" i="79"/>
  <c r="AB257" i="79"/>
  <c r="AA257" i="79"/>
  <c r="Z257" i="79"/>
  <c r="Y257" i="79"/>
  <c r="N257" i="79"/>
  <c r="AB254" i="79"/>
  <c r="AA254" i="79"/>
  <c r="Z254" i="79"/>
  <c r="Y254" i="79"/>
  <c r="N254" i="79"/>
  <c r="AB250" i="79"/>
  <c r="AA250" i="79"/>
  <c r="Z250" i="79"/>
  <c r="Y250" i="79"/>
  <c r="N250" i="79"/>
  <c r="AB247" i="79"/>
  <c r="AA247" i="79"/>
  <c r="Z247" i="79"/>
  <c r="Y247" i="79"/>
  <c r="N247" i="79"/>
  <c r="AB244" i="79"/>
  <c r="AA244" i="79"/>
  <c r="Z244" i="79"/>
  <c r="Y244" i="79"/>
  <c r="N244" i="79"/>
  <c r="AB241" i="79"/>
  <c r="AA241" i="79"/>
  <c r="Z241" i="79"/>
  <c r="Y241" i="79"/>
  <c r="N241" i="79"/>
  <c r="AB238" i="79"/>
  <c r="AA238" i="79"/>
  <c r="Z238" i="79"/>
  <c r="Y238" i="79"/>
  <c r="N238" i="79"/>
  <c r="AB234" i="79"/>
  <c r="AA234" i="79"/>
  <c r="Z234" i="79"/>
  <c r="Y234" i="79"/>
  <c r="AB231" i="79"/>
  <c r="AA231" i="79"/>
  <c r="Z231" i="79"/>
  <c r="Y231" i="79"/>
  <c r="AB228" i="79"/>
  <c r="AA228" i="79"/>
  <c r="Z228" i="79"/>
  <c r="Y228" i="79"/>
  <c r="AB225" i="79"/>
  <c r="AA225" i="79"/>
  <c r="Z225" i="79"/>
  <c r="Y225" i="79"/>
  <c r="AB222" i="79"/>
  <c r="AA222" i="79"/>
  <c r="Z222" i="79"/>
  <c r="Y222" i="79"/>
  <c r="AB193" i="79"/>
  <c r="AA193" i="79"/>
  <c r="Z193" i="79"/>
  <c r="Y193" i="79"/>
  <c r="N193" i="79"/>
  <c r="AB190" i="79"/>
  <c r="AA190" i="79"/>
  <c r="Z190" i="79"/>
  <c r="Y190" i="79"/>
  <c r="N190" i="79"/>
  <c r="AB187" i="79"/>
  <c r="AA187" i="79"/>
  <c r="Z187" i="79"/>
  <c r="Y187" i="79"/>
  <c r="N187" i="79"/>
  <c r="AB184" i="79"/>
  <c r="AA184" i="79"/>
  <c r="Z184" i="79"/>
  <c r="Y184" i="79"/>
  <c r="N184" i="79"/>
  <c r="AB181" i="79"/>
  <c r="AA181" i="79"/>
  <c r="Z181" i="79"/>
  <c r="Y181" i="79"/>
  <c r="N181" i="79"/>
  <c r="AB178" i="79"/>
  <c r="AA178" i="79"/>
  <c r="Z178" i="79"/>
  <c r="Y178" i="79"/>
  <c r="N178" i="79"/>
  <c r="AB175" i="79"/>
  <c r="AA175" i="79"/>
  <c r="Z175" i="79"/>
  <c r="Y175" i="79"/>
  <c r="N175" i="79"/>
  <c r="AB172" i="79"/>
  <c r="AA172" i="79"/>
  <c r="Z172" i="79"/>
  <c r="Y172" i="79"/>
  <c r="AB169" i="79"/>
  <c r="AA169" i="79"/>
  <c r="Z169" i="79"/>
  <c r="Y169" i="79"/>
  <c r="N169" i="79"/>
  <c r="AB166" i="79"/>
  <c r="AA166" i="79"/>
  <c r="Z166" i="79"/>
  <c r="Y166" i="79"/>
  <c r="N166" i="79"/>
  <c r="AB163" i="79"/>
  <c r="AA163" i="79"/>
  <c r="Z163" i="79"/>
  <c r="Y163" i="79"/>
  <c r="N163" i="79"/>
  <c r="AB160" i="79"/>
  <c r="AA160" i="79"/>
  <c r="Z160" i="79"/>
  <c r="Y160" i="79"/>
  <c r="N160" i="79"/>
  <c r="AB157" i="79"/>
  <c r="AA157" i="79"/>
  <c r="Z157" i="79"/>
  <c r="Y157" i="79"/>
  <c r="N157" i="79"/>
  <c r="AB154" i="79"/>
  <c r="AA154" i="79"/>
  <c r="Z154" i="79"/>
  <c r="Y154" i="79"/>
  <c r="N154" i="79"/>
  <c r="AB150" i="79"/>
  <c r="AA150" i="79"/>
  <c r="Z150" i="79"/>
  <c r="Y150" i="79"/>
  <c r="N150" i="79"/>
  <c r="AB147" i="79"/>
  <c r="AA147" i="79"/>
  <c r="Z147" i="79"/>
  <c r="Y147" i="79"/>
  <c r="N147" i="79"/>
  <c r="AB144" i="79"/>
  <c r="AA144" i="79"/>
  <c r="Z144" i="79"/>
  <c r="Y144" i="79"/>
  <c r="N144" i="79"/>
  <c r="AB140" i="79"/>
  <c r="AA140" i="79"/>
  <c r="Z140" i="79"/>
  <c r="Y140" i="79"/>
  <c r="N140" i="79"/>
  <c r="AB137" i="79"/>
  <c r="AA137" i="79"/>
  <c r="Z137" i="79"/>
  <c r="Y137" i="79"/>
  <c r="N137" i="79"/>
  <c r="AB134" i="79"/>
  <c r="AA134" i="79"/>
  <c r="Z134" i="79"/>
  <c r="Y134" i="79"/>
  <c r="N134" i="79"/>
  <c r="AB131" i="79"/>
  <c r="AA131" i="79"/>
  <c r="Z131" i="79"/>
  <c r="Y131" i="79"/>
  <c r="N131" i="79"/>
  <c r="AB128" i="79"/>
  <c r="AA128" i="79"/>
  <c r="Z128" i="79"/>
  <c r="Y128" i="79"/>
  <c r="N128" i="79"/>
  <c r="AB125" i="79"/>
  <c r="AA125" i="79"/>
  <c r="Z125" i="79"/>
  <c r="Y125" i="79"/>
  <c r="N125" i="79"/>
  <c r="AB122" i="79"/>
  <c r="AA122" i="79"/>
  <c r="Z122" i="79"/>
  <c r="Y122" i="79"/>
  <c r="Q122" i="79"/>
  <c r="P122" i="79"/>
  <c r="O122" i="79"/>
  <c r="N122" i="79"/>
  <c r="F122" i="79"/>
  <c r="E122" i="79"/>
  <c r="D122" i="79"/>
  <c r="F121" i="79"/>
  <c r="E121" i="79"/>
  <c r="D121" i="79"/>
  <c r="AB119" i="79"/>
  <c r="AA119" i="79"/>
  <c r="Z119" i="79"/>
  <c r="Y119" i="79"/>
  <c r="N119" i="79"/>
  <c r="AB115" i="79"/>
  <c r="AA115" i="79"/>
  <c r="Z115" i="79"/>
  <c r="Y115" i="79"/>
  <c r="AB112" i="79"/>
  <c r="AA112" i="79"/>
  <c r="Z112" i="79"/>
  <c r="Y112" i="79"/>
  <c r="AB109" i="79"/>
  <c r="AA109" i="79"/>
  <c r="Z109" i="79"/>
  <c r="Y109" i="79"/>
  <c r="AB106" i="79"/>
  <c r="AA106" i="79"/>
  <c r="Z106" i="79"/>
  <c r="Y106" i="79"/>
  <c r="AB101" i="79"/>
  <c r="AA101" i="79"/>
  <c r="Z101" i="79"/>
  <c r="Y101" i="79"/>
  <c r="N101" i="79"/>
  <c r="AB98" i="79"/>
  <c r="AA98" i="79"/>
  <c r="Z98" i="79"/>
  <c r="Y98" i="79"/>
  <c r="N98" i="79"/>
  <c r="AB95" i="79"/>
  <c r="AA95" i="79"/>
  <c r="Z95" i="79"/>
  <c r="Y95" i="79"/>
  <c r="N95" i="79"/>
  <c r="AB92" i="79"/>
  <c r="AA92" i="79"/>
  <c r="Z92" i="79"/>
  <c r="Y92" i="79"/>
  <c r="N92" i="79"/>
  <c r="AB88" i="79"/>
  <c r="AA88" i="79"/>
  <c r="Z88" i="79"/>
  <c r="Y88" i="79"/>
  <c r="N88" i="79"/>
  <c r="AB85" i="79"/>
  <c r="AA85" i="79"/>
  <c r="Z85" i="79"/>
  <c r="Y85" i="79"/>
  <c r="N85" i="79"/>
  <c r="AB81" i="79"/>
  <c r="AA81" i="79"/>
  <c r="Z81" i="79"/>
  <c r="Y81" i="79"/>
  <c r="N81" i="79"/>
  <c r="AB77" i="79"/>
  <c r="AA77" i="79"/>
  <c r="Z77" i="79"/>
  <c r="Y77" i="79"/>
  <c r="N77" i="79"/>
  <c r="AB74" i="79"/>
  <c r="AA74" i="79"/>
  <c r="Z74" i="79"/>
  <c r="Y74" i="79"/>
  <c r="N74" i="79"/>
  <c r="AB71" i="79"/>
  <c r="AA71" i="79"/>
  <c r="Z71" i="79"/>
  <c r="Y71" i="79"/>
  <c r="N71" i="79"/>
  <c r="AB67" i="79"/>
  <c r="AA67" i="79"/>
  <c r="Z67" i="79"/>
  <c r="Y67" i="79"/>
  <c r="N67" i="79"/>
  <c r="AB64" i="79"/>
  <c r="AA64" i="79"/>
  <c r="Z64" i="79"/>
  <c r="Y64" i="79"/>
  <c r="N64" i="79"/>
  <c r="AB61" i="79"/>
  <c r="AA61" i="79"/>
  <c r="Z61" i="79"/>
  <c r="Y61" i="79"/>
  <c r="N61" i="79"/>
  <c r="AB58" i="79"/>
  <c r="AA58" i="79"/>
  <c r="Z58" i="79"/>
  <c r="Y58" i="79"/>
  <c r="Q58" i="79"/>
  <c r="P58" i="79"/>
  <c r="O58" i="79"/>
  <c r="N58" i="79"/>
  <c r="F58" i="79"/>
  <c r="E58" i="79"/>
  <c r="D58" i="79"/>
  <c r="F57" i="79"/>
  <c r="E57" i="79"/>
  <c r="D57" i="79"/>
  <c r="AB55" i="79"/>
  <c r="AA55" i="79"/>
  <c r="Z55" i="79"/>
  <c r="Y55" i="79"/>
  <c r="N55" i="79"/>
  <c r="AB51" i="79"/>
  <c r="AA51" i="79"/>
  <c r="Z51" i="79"/>
  <c r="Y51" i="79"/>
  <c r="AB48" i="79"/>
  <c r="AA48" i="79"/>
  <c r="Z48" i="79"/>
  <c r="Y48" i="79"/>
  <c r="AB45" i="79"/>
  <c r="AA45" i="79"/>
  <c r="Z45" i="79"/>
  <c r="Y45" i="79"/>
  <c r="AB42" i="79"/>
  <c r="AA42" i="79"/>
  <c r="Z42" i="79"/>
  <c r="Y42" i="79"/>
  <c r="AB39" i="79"/>
  <c r="AA39" i="79"/>
  <c r="Z39" i="79"/>
  <c r="Y39" i="79"/>
  <c r="AB382" i="46"/>
  <c r="AA382" i="46"/>
  <c r="Z382" i="46"/>
  <c r="Y382" i="46"/>
  <c r="N382" i="46"/>
  <c r="AB379" i="46"/>
  <c r="AA379" i="46"/>
  <c r="Z379" i="46"/>
  <c r="Y379" i="46"/>
  <c r="N379" i="46"/>
  <c r="AB376" i="46"/>
  <c r="AA376" i="46"/>
  <c r="Z376" i="46"/>
  <c r="Y376" i="46"/>
  <c r="N376" i="46"/>
  <c r="AB372" i="46"/>
  <c r="AA372" i="46"/>
  <c r="Z372" i="46"/>
  <c r="Y372" i="46"/>
  <c r="N372" i="46"/>
  <c r="AB369" i="46"/>
  <c r="AA369" i="46"/>
  <c r="Z369" i="46"/>
  <c r="Y369" i="46"/>
  <c r="N369" i="46"/>
  <c r="AB366" i="46"/>
  <c r="AA366" i="46"/>
  <c r="Z366" i="46"/>
  <c r="Y366" i="46"/>
  <c r="N366" i="46"/>
  <c r="AB363" i="46"/>
  <c r="AA363" i="46"/>
  <c r="Z363" i="46"/>
  <c r="Y363" i="46"/>
  <c r="N363" i="46"/>
  <c r="AB360" i="46"/>
  <c r="AA360" i="46"/>
  <c r="Z360" i="46"/>
  <c r="Y360" i="46"/>
  <c r="N360" i="46"/>
  <c r="AB356" i="46"/>
  <c r="AA356" i="46"/>
  <c r="Z356" i="46"/>
  <c r="Y356" i="46"/>
  <c r="N356" i="46"/>
  <c r="AB353" i="46"/>
  <c r="AA353" i="46"/>
  <c r="Z353" i="46"/>
  <c r="Y353" i="46"/>
  <c r="AB349" i="46"/>
  <c r="AA349" i="46"/>
  <c r="Z349" i="46"/>
  <c r="Y349" i="46"/>
  <c r="AB345" i="46"/>
  <c r="AA345" i="46"/>
  <c r="Z345" i="46"/>
  <c r="Y345" i="46"/>
  <c r="AB342" i="46"/>
  <c r="AA342" i="46"/>
  <c r="Z342" i="46"/>
  <c r="Y342" i="46"/>
  <c r="N342" i="46"/>
  <c r="AB339" i="46"/>
  <c r="AA339" i="46"/>
  <c r="Z339" i="46"/>
  <c r="Y339" i="46"/>
  <c r="N339" i="46"/>
  <c r="AB336" i="46"/>
  <c r="AA336" i="46"/>
  <c r="Z336" i="46"/>
  <c r="Y336" i="46"/>
  <c r="N336" i="46"/>
  <c r="AB333" i="46"/>
  <c r="AA333" i="46"/>
  <c r="Z333" i="46"/>
  <c r="Y333" i="46"/>
  <c r="N333" i="46"/>
  <c r="AB329" i="46"/>
  <c r="AA329" i="46"/>
  <c r="Z329" i="46"/>
  <c r="Y329" i="46"/>
  <c r="AB326" i="46"/>
  <c r="AA326" i="46"/>
  <c r="Z326" i="46"/>
  <c r="Y326" i="46"/>
  <c r="AB323" i="46"/>
  <c r="AA323" i="46"/>
  <c r="Z323" i="46"/>
  <c r="Y323" i="46"/>
  <c r="AB320" i="46"/>
  <c r="AA320" i="46"/>
  <c r="Z320" i="46"/>
  <c r="Y320" i="46"/>
  <c r="N320" i="46"/>
  <c r="AB317" i="46"/>
  <c r="AA317" i="46"/>
  <c r="Z317" i="46"/>
  <c r="Y317" i="46"/>
  <c r="N317" i="46"/>
  <c r="AB314" i="46"/>
  <c r="AA314" i="46"/>
  <c r="Z314" i="46"/>
  <c r="Y314" i="46"/>
  <c r="N314" i="46"/>
  <c r="AB311" i="46"/>
  <c r="AA311" i="46"/>
  <c r="Z311" i="46"/>
  <c r="Y311" i="46"/>
  <c r="N311" i="46"/>
  <c r="AB308" i="46"/>
  <c r="AA308" i="46"/>
  <c r="Z308" i="46"/>
  <c r="Y308" i="46"/>
  <c r="N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G279" i="46"/>
  <c r="F279" i="46"/>
  <c r="E279" i="46"/>
  <c r="D279" i="46"/>
  <c r="AB253" i="46"/>
  <c r="AA253" i="46"/>
  <c r="Z253" i="46"/>
  <c r="Y253" i="46"/>
  <c r="N253" i="46"/>
  <c r="AB250" i="46"/>
  <c r="AA250" i="46"/>
  <c r="Z250" i="46"/>
  <c r="Y250" i="46"/>
  <c r="N250" i="46"/>
  <c r="AB247" i="46"/>
  <c r="AA247" i="46"/>
  <c r="Z247" i="46"/>
  <c r="Y247" i="46"/>
  <c r="N247" i="46"/>
  <c r="AB243" i="46"/>
  <c r="AA243" i="46"/>
  <c r="Z243" i="46"/>
  <c r="Y243" i="46"/>
  <c r="N243" i="46"/>
  <c r="AB240" i="46"/>
  <c r="AA240" i="46"/>
  <c r="Z240" i="46"/>
  <c r="Y240" i="46"/>
  <c r="N240" i="46"/>
  <c r="AB237" i="46"/>
  <c r="AA237" i="46"/>
  <c r="Z237" i="46"/>
  <c r="Y237" i="46"/>
  <c r="N237" i="46"/>
  <c r="AB234" i="46"/>
  <c r="AA234" i="46"/>
  <c r="Z234" i="46"/>
  <c r="Y234" i="46"/>
  <c r="N234" i="46"/>
  <c r="AB231" i="46"/>
  <c r="AA231" i="46"/>
  <c r="Z231" i="46"/>
  <c r="Y231" i="46"/>
  <c r="N231" i="46"/>
  <c r="AB227" i="46"/>
  <c r="AA227" i="46"/>
  <c r="Z227" i="46"/>
  <c r="Y227" i="46"/>
  <c r="N227" i="46"/>
  <c r="AB224" i="46"/>
  <c r="AA224" i="46"/>
  <c r="Z224" i="46"/>
  <c r="Y224" i="46"/>
  <c r="AB220" i="46"/>
  <c r="AA220" i="46"/>
  <c r="Z220" i="46"/>
  <c r="Y220" i="46"/>
  <c r="AB216" i="46"/>
  <c r="AA216" i="46"/>
  <c r="Z216" i="46"/>
  <c r="Y216" i="46"/>
  <c r="AB213" i="46"/>
  <c r="AA213" i="46"/>
  <c r="Z213" i="46"/>
  <c r="Y213" i="46"/>
  <c r="N213" i="46"/>
  <c r="AB210" i="46"/>
  <c r="AA210" i="46"/>
  <c r="Z210" i="46"/>
  <c r="Y210" i="46"/>
  <c r="N210" i="46"/>
  <c r="AB207" i="46"/>
  <c r="AA207" i="46"/>
  <c r="Z207" i="46"/>
  <c r="Y207" i="46"/>
  <c r="N207" i="46"/>
  <c r="AB204" i="46"/>
  <c r="AA204" i="46"/>
  <c r="Z204" i="46"/>
  <c r="Y204" i="46"/>
  <c r="N204" i="46"/>
  <c r="AB200" i="46"/>
  <c r="AA200" i="46"/>
  <c r="Z200" i="46"/>
  <c r="Y200" i="46"/>
  <c r="AB197" i="46"/>
  <c r="AA197" i="46"/>
  <c r="Z197" i="46"/>
  <c r="Y197" i="46"/>
  <c r="AB194" i="46"/>
  <c r="AA194" i="46"/>
  <c r="Z194" i="46"/>
  <c r="Y194" i="46"/>
  <c r="AB191" i="46"/>
  <c r="AA191" i="46"/>
  <c r="Z191" i="46"/>
  <c r="Y191" i="46"/>
  <c r="N191" i="46"/>
  <c r="AB188" i="46"/>
  <c r="AA188" i="46"/>
  <c r="Z188" i="46"/>
  <c r="Y188" i="46"/>
  <c r="N188" i="46"/>
  <c r="AB185" i="46"/>
  <c r="AA185" i="46"/>
  <c r="Z185" i="46"/>
  <c r="Y185" i="46"/>
  <c r="N185" i="46"/>
  <c r="AB182" i="46"/>
  <c r="AA182" i="46"/>
  <c r="Z182" i="46"/>
  <c r="Y182" i="46"/>
  <c r="N182" i="46"/>
  <c r="AB179" i="46"/>
  <c r="AA179" i="46"/>
  <c r="Z179" i="46"/>
  <c r="Y179" i="46"/>
  <c r="N179" i="46"/>
  <c r="AB175" i="46"/>
  <c r="AA175" i="46"/>
  <c r="Z175" i="46"/>
  <c r="Y175" i="46"/>
  <c r="AB172" i="46"/>
  <c r="AA172" i="46"/>
  <c r="Z172" i="46"/>
  <c r="Y172" i="46"/>
  <c r="AB169" i="46"/>
  <c r="AA169" i="46"/>
  <c r="Z169" i="46"/>
  <c r="Y169" i="46"/>
  <c r="AB166" i="46"/>
  <c r="AA166" i="46"/>
  <c r="Z166" i="46"/>
  <c r="Y166" i="46"/>
  <c r="AB163" i="46"/>
  <c r="AA163" i="46"/>
  <c r="Z163" i="46"/>
  <c r="Y163" i="46"/>
  <c r="AB160" i="46"/>
  <c r="AA160" i="46"/>
  <c r="Z160" i="46"/>
  <c r="Y160" i="46"/>
  <c r="AB157" i="46"/>
  <c r="AA157" i="46"/>
  <c r="Z157" i="46"/>
  <c r="Y157" i="46"/>
  <c r="H157" i="46"/>
  <c r="G157" i="46"/>
  <c r="F157" i="46"/>
  <c r="E157" i="46"/>
  <c r="D157" i="46"/>
  <c r="AB154" i="46"/>
  <c r="AA154" i="46"/>
  <c r="Z154" i="46"/>
  <c r="Y154" i="46"/>
  <c r="AB151" i="46"/>
  <c r="AA151" i="46"/>
  <c r="Z151" i="46"/>
  <c r="Y151" i="46"/>
  <c r="Y20" i="46"/>
  <c r="Z20"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N106" i="46"/>
  <c r="AM105" i="46"/>
  <c r="AL103" i="46"/>
  <c r="AK103" i="46"/>
  <c r="AJ103" i="46"/>
  <c r="AI103" i="46"/>
  <c r="AH103" i="46"/>
  <c r="AG103" i="46"/>
  <c r="AF103" i="46"/>
  <c r="AE103" i="46"/>
  <c r="AD103" i="46"/>
  <c r="AC103" i="46"/>
  <c r="AB103" i="46"/>
  <c r="AA103" i="46"/>
  <c r="Z103" i="46"/>
  <c r="Y103" i="46"/>
  <c r="N103" i="46"/>
  <c r="AM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N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AL51" i="46"/>
  <c r="AK51" i="46"/>
  <c r="AJ51" i="46"/>
  <c r="AI51" i="46"/>
  <c r="AH51" i="46"/>
  <c r="AG51" i="46"/>
  <c r="AF51" i="46"/>
  <c r="AE51" i="46"/>
  <c r="AD51" i="46"/>
  <c r="AC51" i="46"/>
  <c r="AB51" i="46"/>
  <c r="AA51" i="46"/>
  <c r="Z51" i="46"/>
  <c r="Y51" i="46"/>
  <c r="N51" i="46"/>
  <c r="AM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AM34" i="46"/>
  <c r="AL32" i="46"/>
  <c r="AK32" i="46"/>
  <c r="AJ32" i="46"/>
  <c r="AI32" i="46"/>
  <c r="AH32" i="46"/>
  <c r="AG32" i="46"/>
  <c r="AF32" i="46"/>
  <c r="AE32" i="46"/>
  <c r="AD32" i="46"/>
  <c r="AC32" i="46"/>
  <c r="AB32" i="46"/>
  <c r="AA32" i="46"/>
  <c r="Z32" i="46"/>
  <c r="Y32" i="46"/>
  <c r="AM31" i="46"/>
  <c r="AL29" i="46"/>
  <c r="AK29" i="46"/>
  <c r="AJ29" i="46"/>
  <c r="AI29" i="46"/>
  <c r="AH29" i="46"/>
  <c r="AG29" i="46"/>
  <c r="AF29" i="46"/>
  <c r="AE29" i="46"/>
  <c r="AD29" i="46"/>
  <c r="AC29" i="46"/>
  <c r="AB29" i="46"/>
  <c r="AA29" i="46"/>
  <c r="Z29" i="46"/>
  <c r="Y29" i="46"/>
  <c r="T29" i="46"/>
  <c r="AM28" i="46"/>
  <c r="AL26" i="46"/>
  <c r="AK26" i="46"/>
  <c r="AJ26" i="46"/>
  <c r="AI26" i="46"/>
  <c r="AH26" i="46"/>
  <c r="AG26" i="46"/>
  <c r="AF26" i="46"/>
  <c r="AE26" i="46"/>
  <c r="AD26" i="46"/>
  <c r="AC26" i="46"/>
  <c r="AB26" i="46"/>
  <c r="AA26" i="46"/>
  <c r="Z26" i="46"/>
  <c r="Y26" i="46"/>
  <c r="AM25" i="46"/>
  <c r="AL23" i="46"/>
  <c r="AK23" i="46"/>
  <c r="AJ23" i="46"/>
  <c r="AI23" i="46"/>
  <c r="AH23" i="46"/>
  <c r="AG23" i="46"/>
  <c r="AF23" i="46"/>
  <c r="AE23" i="46"/>
  <c r="AD23" i="46"/>
  <c r="AC23" i="46"/>
  <c r="AB23" i="46"/>
  <c r="AA23" i="46"/>
  <c r="Z23" i="46"/>
  <c r="Y23" i="46"/>
  <c r="AM22" i="46"/>
  <c r="L30" i="88" l="1"/>
  <c r="K130" i="47" s="1"/>
  <c r="K26" i="88"/>
  <c r="J126" i="47" s="1"/>
  <c r="L29" i="88"/>
  <c r="K129" i="47" s="1"/>
  <c r="C34" i="88"/>
  <c r="K34" i="88" s="1"/>
  <c r="J135" i="47" s="1"/>
  <c r="B34" i="88"/>
  <c r="L21" i="88"/>
  <c r="K121" i="47" s="1"/>
  <c r="L24" i="88"/>
  <c r="K124" i="47" s="1"/>
  <c r="L28" i="88"/>
  <c r="K128" i="47" s="1"/>
  <c r="L23" i="88"/>
  <c r="K123" i="47" s="1"/>
  <c r="L27" i="88"/>
  <c r="K127" i="47" s="1"/>
  <c r="L31" i="88"/>
  <c r="K131" i="47" s="1"/>
  <c r="D7" i="88"/>
  <c r="E31" i="88"/>
  <c r="E30" i="88"/>
  <c r="E29" i="88"/>
  <c r="E28" i="88"/>
  <c r="E27" i="88"/>
  <c r="E26" i="88"/>
  <c r="E25" i="88"/>
  <c r="E24" i="88"/>
  <c r="E23" i="88"/>
  <c r="E22" i="88"/>
  <c r="E21" i="88"/>
  <c r="E20" i="88"/>
  <c r="L8" i="88"/>
  <c r="K107" i="47" s="1"/>
  <c r="D8" i="88"/>
  <c r="D9" i="88" s="1"/>
  <c r="D10" i="88" s="1"/>
  <c r="D11" i="88" s="1"/>
  <c r="D12" i="88" s="1"/>
  <c r="D13" i="88" s="1"/>
  <c r="D14" i="88" s="1"/>
  <c r="D15" i="88" s="1"/>
  <c r="D16" i="88" s="1"/>
  <c r="D17" i="88" s="1"/>
  <c r="D20" i="88" s="1"/>
  <c r="D21" i="88" s="1"/>
  <c r="D22" i="88" s="1"/>
  <c r="D23" i="88" s="1"/>
  <c r="D24" i="88" s="1"/>
  <c r="D25" i="88" s="1"/>
  <c r="D26" i="88" s="1"/>
  <c r="D27" i="88" s="1"/>
  <c r="D28" i="88" s="1"/>
  <c r="D29" i="88" s="1"/>
  <c r="D30" i="88" s="1"/>
  <c r="D31" i="88" s="1"/>
  <c r="D34" i="88" s="1"/>
  <c r="L9" i="88"/>
  <c r="K108" i="47" s="1"/>
  <c r="L10" i="88"/>
  <c r="K109" i="47" s="1"/>
  <c r="L11" i="88"/>
  <c r="K110" i="47" s="1"/>
  <c r="L12" i="88"/>
  <c r="K111" i="47" s="1"/>
  <c r="L13" i="88"/>
  <c r="K112" i="47" s="1"/>
  <c r="L14" i="88"/>
  <c r="K113" i="47" s="1"/>
  <c r="L15" i="88"/>
  <c r="K114" i="47" s="1"/>
  <c r="L16" i="88"/>
  <c r="K115" i="47" s="1"/>
  <c r="L17" i="88"/>
  <c r="K116" i="47" s="1"/>
  <c r="K20" i="88"/>
  <c r="J120" i="47" s="1"/>
  <c r="M20" i="88"/>
  <c r="L120" i="47" s="1"/>
  <c r="M34" i="88"/>
  <c r="L135" i="47" s="1"/>
  <c r="M21" i="88"/>
  <c r="M22" i="88"/>
  <c r="M23" i="88"/>
  <c r="L123" i="47" s="1"/>
  <c r="M24" i="88"/>
  <c r="M25" i="88"/>
  <c r="M26" i="88"/>
  <c r="L126" i="47" s="1"/>
  <c r="M27" i="88"/>
  <c r="M28" i="88"/>
  <c r="M29" i="88"/>
  <c r="M30" i="88"/>
  <c r="L130" i="47" s="1"/>
  <c r="M31" i="88"/>
  <c r="L131" i="47" s="1"/>
  <c r="B39" i="45"/>
  <c r="B32" i="45"/>
  <c r="L34" i="88" l="1"/>
  <c r="K135" i="47" s="1"/>
  <c r="B35" i="88"/>
  <c r="C35" i="88"/>
  <c r="D35" i="88" s="1"/>
  <c r="E34" i="88"/>
  <c r="L129" i="47"/>
  <c r="L125" i="47"/>
  <c r="L128" i="47"/>
  <c r="L124" i="47"/>
  <c r="L127" i="47"/>
  <c r="L122" i="47"/>
  <c r="L121" i="47"/>
  <c r="AC578" i="79"/>
  <c r="AC577" i="79"/>
  <c r="AC576" i="79"/>
  <c r="Z576" i="79"/>
  <c r="M35" i="88" l="1"/>
  <c r="L35" i="88"/>
  <c r="K35" i="88"/>
  <c r="B36" i="88"/>
  <c r="C36" i="88"/>
  <c r="E35" i="88"/>
  <c r="I50" i="44"/>
  <c r="H50" i="44"/>
  <c r="G50" i="44"/>
  <c r="F50" i="44"/>
  <c r="E50" i="44"/>
  <c r="D50" i="44"/>
  <c r="J136" i="47" l="1"/>
  <c r="K36" i="88"/>
  <c r="J137" i="47" s="1"/>
  <c r="M36" i="88"/>
  <c r="L137" i="47" s="1"/>
  <c r="L36" i="88"/>
  <c r="K137" i="47" s="1"/>
  <c r="K136" i="47"/>
  <c r="B37" i="88"/>
  <c r="C37" i="88"/>
  <c r="E36" i="88"/>
  <c r="L136" i="47"/>
  <c r="D36" i="88"/>
  <c r="D22" i="45"/>
  <c r="L37" i="88" l="1"/>
  <c r="M37" i="88"/>
  <c r="K37" i="88"/>
  <c r="D37" i="88"/>
  <c r="B38" i="88"/>
  <c r="C38" i="88"/>
  <c r="E37" i="88"/>
  <c r="O927" i="79"/>
  <c r="K38" i="88" l="1"/>
  <c r="J139" i="47" s="1"/>
  <c r="M38" i="88"/>
  <c r="L139" i="47" s="1"/>
  <c r="L38" i="88"/>
  <c r="K139" i="47" s="1"/>
  <c r="L138" i="47"/>
  <c r="J138" i="47"/>
  <c r="B39" i="88"/>
  <c r="C39" i="88"/>
  <c r="E38" i="88"/>
  <c r="D38" i="88"/>
  <c r="K138" i="47"/>
  <c r="E44" i="44"/>
  <c r="D39" i="88" l="1"/>
  <c r="D40" i="88"/>
  <c r="K39" i="88"/>
  <c r="J140" i="47" s="1"/>
  <c r="M39" i="88"/>
  <c r="L140" i="47" s="1"/>
  <c r="L39" i="88"/>
  <c r="B40" i="88"/>
  <c r="C40" i="88"/>
  <c r="E39" i="88"/>
  <c r="AM139" i="79"/>
  <c r="Q46" i="44"/>
  <c r="P46" i="44"/>
  <c r="O46" i="44"/>
  <c r="N46" i="44"/>
  <c r="M46" i="44"/>
  <c r="L46" i="44"/>
  <c r="K46" i="44"/>
  <c r="J46" i="44"/>
  <c r="I46" i="44"/>
  <c r="H46" i="44"/>
  <c r="G46" i="44"/>
  <c r="F46" i="44"/>
  <c r="E46" i="44"/>
  <c r="D46" i="44"/>
  <c r="K140" i="47" l="1"/>
  <c r="K40" i="88"/>
  <c r="M40" i="88"/>
  <c r="L141" i="47" s="1"/>
  <c r="L40" i="88"/>
  <c r="K141" i="47" s="1"/>
  <c r="B41" i="88"/>
  <c r="C41" i="88"/>
  <c r="E40" i="88"/>
  <c r="O1110" i="79"/>
  <c r="O744" i="79"/>
  <c r="O561" i="79"/>
  <c r="O378" i="79"/>
  <c r="O195" i="79"/>
  <c r="O513" i="46"/>
  <c r="O127" i="46"/>
  <c r="D195" i="79"/>
  <c r="J141" i="47" l="1"/>
  <c r="M41" i="88"/>
  <c r="K41" i="88"/>
  <c r="J142" i="47" s="1"/>
  <c r="L41" i="88"/>
  <c r="K142" i="47" s="1"/>
  <c r="D41" i="88"/>
  <c r="B42" i="88"/>
  <c r="C42" i="88"/>
  <c r="E41" i="88"/>
  <c r="N620" i="79"/>
  <c r="D42" i="88" l="1"/>
  <c r="K42" i="88"/>
  <c r="L42" i="88"/>
  <c r="M42" i="88"/>
  <c r="L143" i="47" s="1"/>
  <c r="L142" i="47"/>
  <c r="B43" i="88"/>
  <c r="C43" i="88"/>
  <c r="E42" i="88"/>
  <c r="F22" i="45"/>
  <c r="J143" i="47" l="1"/>
  <c r="K43" i="88"/>
  <c r="J144" i="47" s="1"/>
  <c r="L43" i="88"/>
  <c r="K144" i="47" s="1"/>
  <c r="M43" i="88"/>
  <c r="L144" i="47" s="1"/>
  <c r="D43" i="88"/>
  <c r="B44" i="88"/>
  <c r="C44" i="88"/>
  <c r="E43" i="88"/>
  <c r="K143" i="47"/>
  <c r="Q52" i="43"/>
  <c r="E44" i="88" l="1"/>
  <c r="D44" i="88"/>
  <c r="D45" i="88" s="1"/>
  <c r="L44" i="88"/>
  <c r="K145" i="47" s="1"/>
  <c r="M44" i="88"/>
  <c r="L145" i="47" s="1"/>
  <c r="K44" i="88"/>
  <c r="J145" i="47" s="1"/>
  <c r="B45" i="88"/>
  <c r="E45" i="88" s="1"/>
  <c r="C45" i="88"/>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M45" i="88" l="1"/>
  <c r="L45" i="88"/>
  <c r="K45" i="88"/>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L454" i="79"/>
  <c r="AK454" i="79"/>
  <c r="AJ454" i="79"/>
  <c r="AI454" i="79"/>
  <c r="AH454" i="79"/>
  <c r="AG454" i="79"/>
  <c r="AF454" i="79"/>
  <c r="AE454" i="79"/>
  <c r="AD454" i="79"/>
  <c r="AC454" i="79"/>
  <c r="AM453" i="79"/>
  <c r="AL451" i="79"/>
  <c r="AK451" i="79"/>
  <c r="AJ451" i="79"/>
  <c r="AI451" i="79"/>
  <c r="AH451" i="79"/>
  <c r="AG451" i="79"/>
  <c r="AF451" i="79"/>
  <c r="AE451" i="79"/>
  <c r="AD451" i="79"/>
  <c r="AC451" i="79"/>
  <c r="AM450"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L146" i="47" l="1"/>
  <c r="M47" i="88"/>
  <c r="J146" i="47"/>
  <c r="K47" i="88"/>
  <c r="K146" i="47"/>
  <c r="L47" i="88"/>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L464" i="79"/>
  <c r="AK464" i="79"/>
  <c r="AJ464" i="79"/>
  <c r="AI464" i="79"/>
  <c r="AH464" i="79"/>
  <c r="AG464" i="79"/>
  <c r="AF464" i="79"/>
  <c r="AE464" i="79"/>
  <c r="AD464" i="79"/>
  <c r="AC464" i="79"/>
  <c r="AL461" i="79"/>
  <c r="AK461" i="79"/>
  <c r="AJ461" i="79"/>
  <c r="AI461" i="79"/>
  <c r="AH461" i="79"/>
  <c r="AG461" i="79"/>
  <c r="AF461" i="79"/>
  <c r="AE461" i="79"/>
  <c r="AD461" i="79"/>
  <c r="AC461" i="79"/>
  <c r="AL458" i="79"/>
  <c r="AK458" i="79"/>
  <c r="AJ458" i="79"/>
  <c r="AI458" i="79"/>
  <c r="AH458" i="79"/>
  <c r="AG458" i="79"/>
  <c r="AF458" i="79"/>
  <c r="AE458" i="79"/>
  <c r="AD458" i="79"/>
  <c r="AC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L556" i="79"/>
  <c r="AK556" i="79"/>
  <c r="AJ556" i="79"/>
  <c r="AI556" i="79"/>
  <c r="AH556" i="79"/>
  <c r="AG556" i="79"/>
  <c r="AF556" i="79"/>
  <c r="AE556" i="79"/>
  <c r="AD556" i="79"/>
  <c r="AC556" i="79"/>
  <c r="AL553" i="79"/>
  <c r="AK553" i="79"/>
  <c r="AJ553" i="79"/>
  <c r="AI553" i="79"/>
  <c r="AH553" i="79"/>
  <c r="AG553" i="79"/>
  <c r="AF553" i="79"/>
  <c r="AE553" i="79"/>
  <c r="AD553" i="79"/>
  <c r="AC553" i="79"/>
  <c r="AL550" i="79"/>
  <c r="AK550" i="79"/>
  <c r="AJ550" i="79"/>
  <c r="AI550" i="79"/>
  <c r="AH550" i="79"/>
  <c r="AG550" i="79"/>
  <c r="AF550" i="79"/>
  <c r="AE550" i="79"/>
  <c r="AD550" i="79"/>
  <c r="AC550" i="79"/>
  <c r="AL547" i="79"/>
  <c r="AK547" i="79"/>
  <c r="AJ547" i="79"/>
  <c r="AI547" i="79"/>
  <c r="AH547" i="79"/>
  <c r="AG547" i="79"/>
  <c r="AF547" i="79"/>
  <c r="AE547" i="79"/>
  <c r="AD547" i="79"/>
  <c r="AC547" i="79"/>
  <c r="AL544" i="79"/>
  <c r="AK544" i="79"/>
  <c r="AJ544" i="79"/>
  <c r="AI544" i="79"/>
  <c r="AH544" i="79"/>
  <c r="AG544" i="79"/>
  <c r="AF544" i="79"/>
  <c r="AE544" i="79"/>
  <c r="AD544" i="79"/>
  <c r="AC544" i="79"/>
  <c r="AL541" i="79"/>
  <c r="AK541" i="79"/>
  <c r="AJ541" i="79"/>
  <c r="AI541" i="79"/>
  <c r="AH541" i="79"/>
  <c r="AG541" i="79"/>
  <c r="AF541" i="79"/>
  <c r="AE541" i="79"/>
  <c r="AD541" i="79"/>
  <c r="AC541" i="79"/>
  <c r="AL538" i="79"/>
  <c r="AK538" i="79"/>
  <c r="AJ538" i="79"/>
  <c r="AI538" i="79"/>
  <c r="AH538" i="79"/>
  <c r="AG538" i="79"/>
  <c r="AF538" i="79"/>
  <c r="AE538" i="79"/>
  <c r="AD538" i="79"/>
  <c r="AC538" i="79"/>
  <c r="AL535" i="79"/>
  <c r="AK535" i="79"/>
  <c r="AJ535" i="79"/>
  <c r="AI535" i="79"/>
  <c r="AH535" i="79"/>
  <c r="AG535" i="79"/>
  <c r="AF535" i="79"/>
  <c r="AE535" i="79"/>
  <c r="AD535" i="79"/>
  <c r="AC535" i="79"/>
  <c r="AL532" i="79"/>
  <c r="AK532" i="79"/>
  <c r="AJ532" i="79"/>
  <c r="AI532" i="79"/>
  <c r="AH532" i="79"/>
  <c r="AG532" i="79"/>
  <c r="AF532" i="79"/>
  <c r="AE532" i="79"/>
  <c r="AD532" i="79"/>
  <c r="AC532" i="79"/>
  <c r="AL529" i="79"/>
  <c r="AK529" i="79"/>
  <c r="AJ529" i="79"/>
  <c r="AI529" i="79"/>
  <c r="AH529" i="79"/>
  <c r="AG529" i="79"/>
  <c r="AF529" i="79"/>
  <c r="AE529" i="79"/>
  <c r="AD529" i="79"/>
  <c r="AC529" i="79"/>
  <c r="AL526" i="79"/>
  <c r="AK526" i="79"/>
  <c r="AJ526" i="79"/>
  <c r="AI526" i="79"/>
  <c r="AH526" i="79"/>
  <c r="AG526" i="79"/>
  <c r="AF526" i="79"/>
  <c r="AE526" i="79"/>
  <c r="AD526" i="79"/>
  <c r="AC526" i="79"/>
  <c r="AL523" i="79"/>
  <c r="AK523" i="79"/>
  <c r="AJ523" i="79"/>
  <c r="AI523" i="79"/>
  <c r="AH523" i="79"/>
  <c r="AG523" i="79"/>
  <c r="AF523" i="79"/>
  <c r="AE523" i="79"/>
  <c r="AD523" i="79"/>
  <c r="AC523" i="79"/>
  <c r="AL520" i="79"/>
  <c r="AK520" i="79"/>
  <c r="AJ520" i="79"/>
  <c r="AI520" i="79"/>
  <c r="AH520" i="79"/>
  <c r="AG520" i="79"/>
  <c r="AF520" i="79"/>
  <c r="AE520" i="79"/>
  <c r="AD520" i="79"/>
  <c r="AC520" i="79"/>
  <c r="AL516" i="79"/>
  <c r="AK516" i="79"/>
  <c r="AJ516" i="79"/>
  <c r="AI516" i="79"/>
  <c r="AH516" i="79"/>
  <c r="AG516" i="79"/>
  <c r="AF516" i="79"/>
  <c r="AE516" i="79"/>
  <c r="AD516" i="79"/>
  <c r="AC516" i="79"/>
  <c r="AL513" i="79"/>
  <c r="AK513" i="79"/>
  <c r="AJ513" i="79"/>
  <c r="AI513" i="79"/>
  <c r="AH513" i="79"/>
  <c r="AG513" i="79"/>
  <c r="AF513" i="79"/>
  <c r="AE513" i="79"/>
  <c r="AD513" i="79"/>
  <c r="AC513" i="79"/>
  <c r="AL510" i="79"/>
  <c r="AK510" i="79"/>
  <c r="AJ510" i="79"/>
  <c r="AI510" i="79"/>
  <c r="AH510" i="79"/>
  <c r="AG510" i="79"/>
  <c r="AF510" i="79"/>
  <c r="AE510" i="79"/>
  <c r="AD510" i="79"/>
  <c r="AC510" i="79"/>
  <c r="AL506" i="79"/>
  <c r="AK506" i="79"/>
  <c r="AJ506" i="79"/>
  <c r="AI506" i="79"/>
  <c r="AH506" i="79"/>
  <c r="AG506" i="79"/>
  <c r="AF506" i="79"/>
  <c r="AE506" i="79"/>
  <c r="AD506" i="79"/>
  <c r="AC506" i="79"/>
  <c r="AL503" i="79"/>
  <c r="AK503" i="79"/>
  <c r="AJ503" i="79"/>
  <c r="AI503" i="79"/>
  <c r="AH503" i="79"/>
  <c r="AG503" i="79"/>
  <c r="AF503" i="79"/>
  <c r="AE503" i="79"/>
  <c r="AD503" i="79"/>
  <c r="AC503" i="79"/>
  <c r="AL500" i="79"/>
  <c r="AK500" i="79"/>
  <c r="AJ500" i="79"/>
  <c r="AI500" i="79"/>
  <c r="AH500" i="79"/>
  <c r="AG500" i="79"/>
  <c r="AF500" i="79"/>
  <c r="AE500" i="79"/>
  <c r="AD500" i="79"/>
  <c r="AC500" i="79"/>
  <c r="AL497" i="79"/>
  <c r="AK497" i="79"/>
  <c r="AJ497" i="79"/>
  <c r="AI497" i="79"/>
  <c r="AH497" i="79"/>
  <c r="AG497" i="79"/>
  <c r="AF497" i="79"/>
  <c r="AE497" i="79"/>
  <c r="AD497" i="79"/>
  <c r="AC497" i="79"/>
  <c r="AL494" i="79"/>
  <c r="AK494" i="79"/>
  <c r="AJ494" i="79"/>
  <c r="AI494" i="79"/>
  <c r="AH494" i="79"/>
  <c r="AG494" i="79"/>
  <c r="AF494" i="79"/>
  <c r="AE494" i="79"/>
  <c r="AD494" i="79"/>
  <c r="AC494" i="79"/>
  <c r="AL491" i="79"/>
  <c r="AK491" i="79"/>
  <c r="AJ491" i="79"/>
  <c r="AI491" i="79"/>
  <c r="AH491" i="79"/>
  <c r="AG491" i="79"/>
  <c r="AF491" i="79"/>
  <c r="AE491" i="79"/>
  <c r="AD491" i="79"/>
  <c r="AC491" i="79"/>
  <c r="AL488" i="79"/>
  <c r="AK488" i="79"/>
  <c r="AJ488" i="79"/>
  <c r="AI488" i="79"/>
  <c r="AH488" i="79"/>
  <c r="AG488" i="79"/>
  <c r="AF488" i="79"/>
  <c r="AE488" i="79"/>
  <c r="AD488" i="79"/>
  <c r="AC488" i="79"/>
  <c r="AL485" i="79"/>
  <c r="AK485" i="79"/>
  <c r="AJ485" i="79"/>
  <c r="AI485" i="79"/>
  <c r="AH485" i="79"/>
  <c r="AG485" i="79"/>
  <c r="AF485" i="79"/>
  <c r="AE485" i="79"/>
  <c r="AD485" i="79"/>
  <c r="AC485" i="79"/>
  <c r="AL481" i="79"/>
  <c r="AK481" i="79"/>
  <c r="AJ481" i="79"/>
  <c r="AI481" i="79"/>
  <c r="AH481" i="79"/>
  <c r="AG481" i="79"/>
  <c r="AF481" i="79"/>
  <c r="AE481" i="79"/>
  <c r="AD481" i="79"/>
  <c r="AC481" i="79"/>
  <c r="AL478" i="79"/>
  <c r="AK478" i="79"/>
  <c r="AJ478" i="79"/>
  <c r="AI478" i="79"/>
  <c r="AH478" i="79"/>
  <c r="AG478" i="79"/>
  <c r="AF478" i="79"/>
  <c r="AE478" i="79"/>
  <c r="AD478" i="79"/>
  <c r="AC478" i="79"/>
  <c r="AL475" i="79"/>
  <c r="AK475" i="79"/>
  <c r="AJ475" i="79"/>
  <c r="AI475" i="79"/>
  <c r="AH475" i="79"/>
  <c r="AG475" i="79"/>
  <c r="AF475" i="79"/>
  <c r="AE475" i="79"/>
  <c r="AD475" i="79"/>
  <c r="AC475" i="79"/>
  <c r="AL472" i="79"/>
  <c r="AK472" i="79"/>
  <c r="AJ472" i="79"/>
  <c r="AI472" i="79"/>
  <c r="AH472" i="79"/>
  <c r="AG472" i="79"/>
  <c r="AF472" i="79"/>
  <c r="AE472" i="79"/>
  <c r="AD472" i="79"/>
  <c r="AC472" i="79"/>
  <c r="AL447" i="79"/>
  <c r="AK447" i="79"/>
  <c r="AJ447" i="79"/>
  <c r="AI447" i="79"/>
  <c r="AH447" i="79"/>
  <c r="AG447" i="79"/>
  <c r="AF447" i="79"/>
  <c r="AE447" i="79"/>
  <c r="AD447" i="79"/>
  <c r="AC447" i="79"/>
  <c r="AL443" i="79"/>
  <c r="AK443" i="79"/>
  <c r="AJ443" i="79"/>
  <c r="AI443" i="79"/>
  <c r="AH443" i="79"/>
  <c r="AG443" i="79"/>
  <c r="AF443" i="79"/>
  <c r="AE443" i="79"/>
  <c r="AD443" i="79"/>
  <c r="AC443" i="79"/>
  <c r="AL440" i="79"/>
  <c r="AK440" i="79"/>
  <c r="AJ440" i="79"/>
  <c r="AI440" i="79"/>
  <c r="AH440" i="79"/>
  <c r="AG440" i="79"/>
  <c r="AF440" i="79"/>
  <c r="AE440" i="79"/>
  <c r="AD440" i="79"/>
  <c r="AC440" i="79"/>
  <c r="AL437" i="79"/>
  <c r="AK437" i="79"/>
  <c r="AJ437" i="79"/>
  <c r="AI437" i="79"/>
  <c r="AH437" i="79"/>
  <c r="AG437" i="79"/>
  <c r="AF437" i="79"/>
  <c r="AE437" i="79"/>
  <c r="AD437" i="79"/>
  <c r="AC437" i="79"/>
  <c r="AL433" i="79"/>
  <c r="AK433" i="79"/>
  <c r="AJ433" i="79"/>
  <c r="AI433" i="79"/>
  <c r="AH433" i="79"/>
  <c r="AG433" i="79"/>
  <c r="AF433" i="79"/>
  <c r="AE433" i="79"/>
  <c r="AD433" i="79"/>
  <c r="AC433" i="79"/>
  <c r="AL430" i="79"/>
  <c r="AK430" i="79"/>
  <c r="AJ430" i="79"/>
  <c r="AI430" i="79"/>
  <c r="AH430" i="79"/>
  <c r="AG430" i="79"/>
  <c r="AF430" i="79"/>
  <c r="AE430" i="79"/>
  <c r="AD430" i="79"/>
  <c r="AC430" i="79"/>
  <c r="AL427" i="79"/>
  <c r="AK427" i="79"/>
  <c r="AJ427" i="79"/>
  <c r="AI427" i="79"/>
  <c r="AH427" i="79"/>
  <c r="AG427" i="79"/>
  <c r="AF427" i="79"/>
  <c r="AE427" i="79"/>
  <c r="AD427" i="79"/>
  <c r="AC427" i="79"/>
  <c r="AL424" i="79"/>
  <c r="AK424" i="79"/>
  <c r="AJ424" i="79"/>
  <c r="AI424" i="79"/>
  <c r="AH424" i="79"/>
  <c r="AG424" i="79"/>
  <c r="AF424" i="79"/>
  <c r="AE424" i="79"/>
  <c r="AD424" i="79"/>
  <c r="AC424" i="79"/>
  <c r="AL421" i="79"/>
  <c r="AK421" i="79"/>
  <c r="AJ421" i="79"/>
  <c r="AI421" i="79"/>
  <c r="AH421" i="79"/>
  <c r="AG421" i="79"/>
  <c r="AF421" i="79"/>
  <c r="AE421" i="79"/>
  <c r="AD421" i="79"/>
  <c r="AC421" i="79"/>
  <c r="AL417" i="79"/>
  <c r="AK417" i="79"/>
  <c r="AJ417" i="79"/>
  <c r="AI417" i="79"/>
  <c r="AH417" i="79"/>
  <c r="AG417" i="79"/>
  <c r="AF417" i="79"/>
  <c r="AE417" i="79"/>
  <c r="AD417" i="79"/>
  <c r="AC417" i="79"/>
  <c r="AL414" i="79"/>
  <c r="AK414" i="79"/>
  <c r="AJ414" i="79"/>
  <c r="AI414" i="79"/>
  <c r="AH414" i="79"/>
  <c r="AG414" i="79"/>
  <c r="AF414" i="79"/>
  <c r="AE414" i="79"/>
  <c r="AD414" i="79"/>
  <c r="AC414" i="79"/>
  <c r="AL411" i="79"/>
  <c r="AK411" i="79"/>
  <c r="AJ411" i="79"/>
  <c r="AI411" i="79"/>
  <c r="AH411" i="79"/>
  <c r="AG411" i="79"/>
  <c r="AF411" i="79"/>
  <c r="AE411" i="79"/>
  <c r="AD411" i="79"/>
  <c r="AC411" i="79"/>
  <c r="AL408" i="79"/>
  <c r="AK408" i="79"/>
  <c r="AJ408" i="79"/>
  <c r="AI408" i="79"/>
  <c r="AH408" i="79"/>
  <c r="AG408" i="79"/>
  <c r="AF408" i="79"/>
  <c r="AE408" i="79"/>
  <c r="AD408" i="79"/>
  <c r="AC408" i="79"/>
  <c r="AL405" i="79"/>
  <c r="AK405" i="79"/>
  <c r="AJ405" i="79"/>
  <c r="AI405" i="79"/>
  <c r="AH405" i="79"/>
  <c r="AG405" i="79"/>
  <c r="AF405" i="79"/>
  <c r="AE405" i="79"/>
  <c r="AD405" i="79"/>
  <c r="AC405" i="79"/>
  <c r="AL376" i="79"/>
  <c r="AK376" i="79"/>
  <c r="AJ376" i="79"/>
  <c r="AI376" i="79"/>
  <c r="AH376" i="79"/>
  <c r="AG376" i="79"/>
  <c r="AF376" i="79"/>
  <c r="AE376" i="79"/>
  <c r="AD376" i="79"/>
  <c r="AC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L260" i="79"/>
  <c r="AK260" i="79"/>
  <c r="AJ260" i="79"/>
  <c r="AI260" i="79"/>
  <c r="AH260" i="79"/>
  <c r="AG260" i="79"/>
  <c r="AF260" i="79"/>
  <c r="AE260" i="79"/>
  <c r="AD260" i="79"/>
  <c r="AC260" i="79"/>
  <c r="AL257" i="79"/>
  <c r="AK257" i="79"/>
  <c r="AJ257" i="79"/>
  <c r="AI257" i="79"/>
  <c r="AH257" i="79"/>
  <c r="AG257" i="79"/>
  <c r="AF257" i="79"/>
  <c r="AE257" i="79"/>
  <c r="AD257" i="79"/>
  <c r="AC257" i="79"/>
  <c r="AL254" i="79"/>
  <c r="AK254" i="79"/>
  <c r="AJ254" i="79"/>
  <c r="AI254" i="79"/>
  <c r="AH254" i="79"/>
  <c r="AG254" i="79"/>
  <c r="AF254" i="79"/>
  <c r="AE254" i="79"/>
  <c r="AD254" i="79"/>
  <c r="AC254" i="79"/>
  <c r="AL250" i="79"/>
  <c r="AK250" i="79"/>
  <c r="AJ250" i="79"/>
  <c r="AI250" i="79"/>
  <c r="AH250" i="79"/>
  <c r="AG250" i="79"/>
  <c r="AF250" i="79"/>
  <c r="AE250" i="79"/>
  <c r="AD250" i="79"/>
  <c r="AC250" i="79"/>
  <c r="AL247" i="79"/>
  <c r="AK247" i="79"/>
  <c r="AJ247" i="79"/>
  <c r="AI247" i="79"/>
  <c r="AH247" i="79"/>
  <c r="AG247" i="79"/>
  <c r="AF247" i="79"/>
  <c r="AE247" i="79"/>
  <c r="AD247" i="79"/>
  <c r="AC247" i="79"/>
  <c r="AL244" i="79"/>
  <c r="AK244" i="79"/>
  <c r="AJ244" i="79"/>
  <c r="AI244" i="79"/>
  <c r="AH244" i="79"/>
  <c r="AG244" i="79"/>
  <c r="AF244" i="79"/>
  <c r="AE244" i="79"/>
  <c r="AD244" i="79"/>
  <c r="AC244" i="79"/>
  <c r="AL241" i="79"/>
  <c r="AK241" i="79"/>
  <c r="AJ241" i="79"/>
  <c r="AI241" i="79"/>
  <c r="AH241" i="79"/>
  <c r="AG241" i="79"/>
  <c r="AF241" i="79"/>
  <c r="AE241" i="79"/>
  <c r="AD241" i="79"/>
  <c r="AC241" i="79"/>
  <c r="AL238" i="79"/>
  <c r="AK238" i="79"/>
  <c r="AJ238" i="79"/>
  <c r="AI238" i="79"/>
  <c r="AH238" i="79"/>
  <c r="AG238" i="79"/>
  <c r="AF238" i="79"/>
  <c r="AE238" i="79"/>
  <c r="AD238" i="79"/>
  <c r="AC238" i="79"/>
  <c r="AL234" i="79"/>
  <c r="AK234" i="79"/>
  <c r="AJ234" i="79"/>
  <c r="AI234" i="79"/>
  <c r="AH234" i="79"/>
  <c r="AG234" i="79"/>
  <c r="AF234" i="79"/>
  <c r="AE234" i="79"/>
  <c r="AD234" i="79"/>
  <c r="AC234" i="79"/>
  <c r="AL231" i="79"/>
  <c r="AK231" i="79"/>
  <c r="AJ231" i="79"/>
  <c r="AI231" i="79"/>
  <c r="AH231" i="79"/>
  <c r="AG231" i="79"/>
  <c r="AF231" i="79"/>
  <c r="AE231" i="79"/>
  <c r="AD231" i="79"/>
  <c r="AC231" i="79"/>
  <c r="AL228" i="79"/>
  <c r="AK228" i="79"/>
  <c r="AJ228" i="79"/>
  <c r="AI228" i="79"/>
  <c r="AH228" i="79"/>
  <c r="AG228" i="79"/>
  <c r="AF228" i="79"/>
  <c r="AE228" i="79"/>
  <c r="AD228" i="79"/>
  <c r="AC228" i="79"/>
  <c r="AL225" i="79"/>
  <c r="AK225" i="79"/>
  <c r="AJ225" i="79"/>
  <c r="AI225" i="79"/>
  <c r="AH225" i="79"/>
  <c r="AG225" i="79"/>
  <c r="AF225" i="79"/>
  <c r="AE225" i="79"/>
  <c r="AD225" i="79"/>
  <c r="AC225" i="79"/>
  <c r="AL222" i="79"/>
  <c r="AK222" i="79"/>
  <c r="AJ222" i="79"/>
  <c r="AI222" i="79"/>
  <c r="AH222" i="79"/>
  <c r="AG222" i="79"/>
  <c r="AF222" i="79"/>
  <c r="AE222" i="79"/>
  <c r="AD222" i="79"/>
  <c r="AC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Y760" i="79" l="1"/>
  <c r="Y944" i="79"/>
  <c r="Y268" i="46"/>
  <c r="Y265" i="46"/>
  <c r="Y526" i="46"/>
  <c r="Y395" i="46"/>
  <c r="Y135" i="46"/>
  <c r="E3" i="80"/>
  <c r="E2" i="80"/>
  <c r="P52" i="43" l="1"/>
  <c r="O52" i="43"/>
  <c r="N52" i="43"/>
  <c r="M52" i="43"/>
  <c r="L52" i="43"/>
  <c r="K52" i="43"/>
  <c r="J52" i="43"/>
  <c r="I52" i="43"/>
  <c r="H52" i="43"/>
  <c r="G52" i="43"/>
  <c r="AB20" i="46" s="1"/>
  <c r="F52" i="43"/>
  <c r="AA20" i="46" s="1"/>
  <c r="E52" i="43"/>
  <c r="D52" i="43"/>
  <c r="E22" i="45" l="1"/>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D17" i="45" l="1"/>
  <c r="H97" i="47" l="1"/>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R32" i="85" s="1"/>
  <c r="R33" i="85" s="1"/>
  <c r="R55" i="85" s="1"/>
  <c r="G72" i="43" s="1"/>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W14" i="47"/>
  <c r="J14" i="47"/>
  <c r="K14" i="47"/>
  <c r="L14" i="47"/>
  <c r="M14" i="47"/>
  <c r="N14" i="47"/>
  <c r="O14" i="47"/>
  <c r="I14" i="47"/>
  <c r="AE20" i="46"/>
  <c r="AC20" i="46"/>
  <c r="AD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AD522" i="46"/>
  <c r="I64" i="43" s="1"/>
  <c r="Y1117" i="79"/>
  <c r="Y1123" i="79"/>
  <c r="D64" i="43"/>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7"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AB131" i="46"/>
  <c r="G54" i="43" s="1"/>
  <c r="Z131" i="46"/>
  <c r="Z132" i="46"/>
  <c r="E55" i="43" s="1"/>
  <c r="I54" i="43"/>
  <c r="AK565" i="79" l="1"/>
  <c r="AK566" i="79"/>
  <c r="AK569" i="79"/>
  <c r="AK568" i="79"/>
  <c r="AK571" i="79"/>
  <c r="AK570" i="79"/>
  <c r="AB570" i="79"/>
  <c r="AB569" i="79"/>
  <c r="AB201" i="79"/>
  <c r="AB202" i="79"/>
  <c r="AA199" i="79"/>
  <c r="AA202" i="79"/>
  <c r="AA203" i="79"/>
  <c r="AD569" i="79"/>
  <c r="AD573" i="79"/>
  <c r="Z202" i="79"/>
  <c r="Z203" i="79"/>
  <c r="AJ570" i="79"/>
  <c r="AJ573" i="79"/>
  <c r="AM522" i="46"/>
  <c r="F104" i="43" s="1"/>
  <c r="Y567" i="79"/>
  <c r="Y570" i="79"/>
  <c r="Y571" i="79"/>
  <c r="Z568" i="79"/>
  <c r="Z570" i="79"/>
  <c r="Y521" i="46"/>
  <c r="V21" i="47"/>
  <c r="AM259" i="46"/>
  <c r="Z1125" i="79"/>
  <c r="E82" i="43" s="1"/>
  <c r="D70" i="43"/>
  <c r="AM131" i="46"/>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I73" i="43"/>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AG391" i="46"/>
  <c r="L60" i="43" s="1"/>
  <c r="D82" i="43"/>
  <c r="Y1124"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K45" i="47" s="1"/>
  <c r="AL521" i="46"/>
  <c r="Q63" i="43" s="1"/>
  <c r="AC391" i="46"/>
  <c r="H60" i="43" s="1"/>
  <c r="M45" i="47" s="1"/>
  <c r="AE521" i="46"/>
  <c r="J63" i="43" s="1"/>
  <c r="AD391" i="46"/>
  <c r="I60" i="43" s="1"/>
  <c r="N51" i="47" s="1"/>
  <c r="AB521" i="46"/>
  <c r="G63" i="43" s="1"/>
  <c r="AD521" i="46"/>
  <c r="I63" i="43" s="1"/>
  <c r="AA521" i="46"/>
  <c r="AC521" i="46"/>
  <c r="H63" i="43" s="1"/>
  <c r="Z521" i="46"/>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D55" i="43"/>
  <c r="I99" i="43" l="1"/>
  <c r="I98" i="43"/>
  <c r="I97" i="43"/>
  <c r="AK572" i="79"/>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Z388" i="79"/>
  <c r="AA204" i="79"/>
  <c r="AG572" i="79"/>
  <c r="L72" i="43" s="1"/>
  <c r="AB388" i="79"/>
  <c r="G69" i="43" s="1"/>
  <c r="AA572" i="79"/>
  <c r="F72" i="43" s="1"/>
  <c r="R27" i="47"/>
  <c r="R29" i="47" s="1"/>
  <c r="P30" i="47"/>
  <c r="P37" i="47"/>
  <c r="P33" i="47"/>
  <c r="P56" i="47"/>
  <c r="P32" i="47"/>
  <c r="AG388" i="79"/>
  <c r="L69" i="43" s="1"/>
  <c r="AH388" i="79"/>
  <c r="M69" i="43" s="1"/>
  <c r="AB572" i="79"/>
  <c r="AI572" i="79"/>
  <c r="N72" i="43" s="1"/>
  <c r="AJ388" i="79"/>
  <c r="O69" i="43" s="1"/>
  <c r="AL388" i="79"/>
  <c r="Q69" i="43" s="1"/>
  <c r="P48" i="47"/>
  <c r="AD204" i="79"/>
  <c r="I66" i="43" s="1"/>
  <c r="K95" i="43"/>
  <c r="AF388" i="79"/>
  <c r="K69" i="43" s="1"/>
  <c r="P54" i="47"/>
  <c r="AF572" i="79"/>
  <c r="K72" i="43" s="1"/>
  <c r="AF204" i="79"/>
  <c r="K66" i="43" s="1"/>
  <c r="AK388" i="79"/>
  <c r="P69" i="43" s="1"/>
  <c r="AG204" i="79"/>
  <c r="L66" i="43" s="1"/>
  <c r="P34" i="47"/>
  <c r="P40" i="47"/>
  <c r="AK204" i="79"/>
  <c r="P66" i="43" s="1"/>
  <c r="Z204" i="79"/>
  <c r="Y940" i="79"/>
  <c r="D78" i="43" s="1"/>
  <c r="AI204" i="79"/>
  <c r="N66" i="43" s="1"/>
  <c r="AE572" i="79"/>
  <c r="J72" i="43" s="1"/>
  <c r="P51" i="47"/>
  <c r="K94" i="43"/>
  <c r="AH572" i="79"/>
  <c r="M72" i="43" s="1"/>
  <c r="AC388" i="79"/>
  <c r="H69" i="43" s="1"/>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AG940" i="79"/>
  <c r="L78" i="43" s="1"/>
  <c r="AI388" i="79"/>
  <c r="N69" i="43" s="1"/>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03" i="43" l="1"/>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R72" i="43"/>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141" i="47"/>
  <c r="O91" i="47"/>
  <c r="O128" i="47"/>
  <c r="O93" i="47"/>
  <c r="O108" i="47"/>
  <c r="M111" i="47"/>
  <c r="U114" i="47"/>
  <c r="U85" i="47"/>
  <c r="U80" i="47"/>
  <c r="U93" i="47"/>
  <c r="U86" i="47"/>
  <c r="U92" i="47"/>
  <c r="S76" i="47"/>
  <c r="S107" i="47"/>
  <c r="S93" i="47"/>
  <c r="S75" i="47"/>
  <c r="R70" i="47"/>
  <c r="P140" i="47"/>
  <c r="Q124" i="47"/>
  <c r="Q123" i="47"/>
  <c r="Q135" i="47"/>
  <c r="Q121" i="47"/>
  <c r="S82" i="47"/>
  <c r="O111" i="47"/>
  <c r="O110" i="47"/>
  <c r="S131" i="47"/>
  <c r="S83" i="47"/>
  <c r="S114" i="47"/>
  <c r="Q136" i="47"/>
  <c r="U96" i="47"/>
  <c r="U110" i="47"/>
  <c r="U113" i="47"/>
  <c r="U107" i="47"/>
  <c r="U98" i="47"/>
  <c r="S100" i="47"/>
  <c r="S78" i="47"/>
  <c r="S101" i="47"/>
  <c r="Q129" i="47"/>
  <c r="Q122" i="47"/>
  <c r="O100" i="47"/>
  <c r="O109" i="47"/>
  <c r="O112" i="47"/>
  <c r="O137" i="47"/>
  <c r="S122" i="47"/>
  <c r="S125" i="47"/>
  <c r="O135" i="47"/>
  <c r="O120" i="47"/>
  <c r="O96" i="47"/>
  <c r="O124" i="47"/>
  <c r="O126" i="47"/>
  <c r="U77" i="47"/>
  <c r="U81" i="47"/>
  <c r="U79" i="47"/>
  <c r="S109" i="47"/>
  <c r="S108" i="47"/>
  <c r="S116" i="47"/>
  <c r="E35" i="43"/>
  <c r="R69" i="43"/>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22" i="47"/>
  <c r="S126" i="47"/>
  <c r="N114" i="47"/>
  <c r="M105" i="47"/>
  <c r="M91" i="47"/>
  <c r="M109" i="47"/>
  <c r="M99" i="47"/>
  <c r="M81" i="47"/>
  <c r="M83" i="47"/>
  <c r="M115" i="47"/>
  <c r="M101" i="47"/>
  <c r="M77" i="47"/>
  <c r="M106" i="47"/>
  <c r="U121" i="47"/>
  <c r="N122" i="47"/>
  <c r="N91" i="47"/>
  <c r="N99" i="47"/>
  <c r="N106" i="47"/>
  <c r="U142" i="47"/>
  <c r="U144" i="47"/>
  <c r="S111" i="47"/>
  <c r="S94" i="47"/>
  <c r="S135" i="47"/>
  <c r="S97" i="47"/>
  <c r="Q138" i="47"/>
  <c r="P125" i="47"/>
  <c r="Q146" i="47"/>
  <c r="U123" i="47"/>
  <c r="U140" i="47"/>
  <c r="N98" i="47"/>
  <c r="N100" i="47"/>
  <c r="N109" i="47"/>
  <c r="N112" i="47"/>
  <c r="M124" i="47"/>
  <c r="E41" i="43"/>
  <c r="U124" i="47"/>
  <c r="S91" i="47"/>
  <c r="S120" i="47"/>
  <c r="S96" i="47"/>
  <c r="E39" i="43"/>
  <c r="U120" i="47"/>
  <c r="U131" i="47"/>
  <c r="N135" i="47"/>
  <c r="N115" i="47"/>
  <c r="N105" i="47"/>
  <c r="N136" i="47"/>
  <c r="M135" i="47"/>
  <c r="N94" i="47"/>
  <c r="N137" i="47"/>
  <c r="N96" i="47"/>
  <c r="U138" i="47"/>
  <c r="U130" i="47"/>
  <c r="S110" i="47"/>
  <c r="S106" i="47"/>
  <c r="S139" i="47"/>
  <c r="S99" i="47"/>
  <c r="S112" i="47"/>
  <c r="Q137" i="47"/>
  <c r="Q140" i="47"/>
  <c r="R78" i="43"/>
  <c r="R75" i="43"/>
  <c r="R81" i="43"/>
  <c r="U126" i="47"/>
  <c r="N108" i="47"/>
  <c r="N144" i="47"/>
  <c r="U128" i="47"/>
  <c r="U127" i="47"/>
  <c r="U129" i="47"/>
  <c r="S115" i="47"/>
  <c r="S90" i="47"/>
  <c r="S105" i="47"/>
  <c r="E36" i="43"/>
  <c r="R64" i="47"/>
  <c r="P144" i="47"/>
  <c r="R53" i="47"/>
  <c r="O123" i="47"/>
  <c r="M136" i="47"/>
  <c r="S142" i="47"/>
  <c r="R52" i="47"/>
  <c r="R51" i="47"/>
  <c r="P146" i="47"/>
  <c r="P129" i="47"/>
  <c r="R62" i="47"/>
  <c r="O145" i="47"/>
  <c r="O131" i="47"/>
  <c r="O121" i="47"/>
  <c r="O139" i="47"/>
  <c r="N140" i="47"/>
  <c r="N121" i="47"/>
  <c r="E34" i="43"/>
  <c r="M126" i="47"/>
  <c r="M127" i="47"/>
  <c r="N131" i="47"/>
  <c r="U145" i="47"/>
  <c r="S128" i="47"/>
  <c r="S123" i="47"/>
  <c r="S141" i="47"/>
  <c r="R71" i="47"/>
  <c r="R67" i="47"/>
  <c r="R48" i="47"/>
  <c r="R61" i="47"/>
  <c r="P135" i="47"/>
  <c r="P142" i="47"/>
  <c r="E37" i="43"/>
  <c r="R60" i="47"/>
  <c r="R45" i="47"/>
  <c r="M143" i="47"/>
  <c r="O140" i="47"/>
  <c r="E32" i="43"/>
  <c r="N138" i="47"/>
  <c r="M130" i="47"/>
  <c r="M131" i="47"/>
  <c r="S144" i="47"/>
  <c r="R54" i="47"/>
  <c r="R46" i="47"/>
  <c r="R66" i="47"/>
  <c r="P128" i="47"/>
  <c r="O138" i="47"/>
  <c r="O143" i="47"/>
  <c r="O142" i="47"/>
  <c r="O146" i="47"/>
  <c r="N143" i="47"/>
  <c r="N139" i="47"/>
  <c r="N129" i="47"/>
  <c r="M120" i="47"/>
  <c r="M121" i="47"/>
  <c r="M123" i="47"/>
  <c r="M146" i="47"/>
  <c r="M145" i="47"/>
  <c r="N130" i="47"/>
  <c r="N142" i="47"/>
  <c r="N128" i="47"/>
  <c r="U136" i="47"/>
  <c r="U141" i="47"/>
  <c r="S146" i="47"/>
  <c r="S145" i="47"/>
  <c r="S130" i="47"/>
  <c r="S138" i="47"/>
  <c r="S127" i="47"/>
  <c r="S121" i="47"/>
  <c r="R56" i="47"/>
  <c r="R47" i="47"/>
  <c r="R122" i="47"/>
  <c r="P137" i="47"/>
  <c r="P139" i="47"/>
  <c r="R60" i="43"/>
  <c r="M139" i="47"/>
  <c r="O144" i="47"/>
  <c r="M144" i="47"/>
  <c r="M138" i="47"/>
  <c r="M141" i="47"/>
  <c r="M129" i="47"/>
  <c r="N127" i="47"/>
  <c r="S143" i="47"/>
  <c r="S136" i="47"/>
  <c r="R50" i="47"/>
  <c r="P143" i="47"/>
  <c r="P124" i="47"/>
  <c r="R65" i="47"/>
  <c r="O130" i="47"/>
  <c r="O129" i="47"/>
  <c r="N124" i="47"/>
  <c r="N120" i="47"/>
  <c r="M142" i="47"/>
  <c r="M137" i="47"/>
  <c r="N123" i="47"/>
  <c r="N125" i="47"/>
  <c r="U143" i="47"/>
  <c r="U135" i="47"/>
  <c r="U137" i="47"/>
  <c r="U139" i="47"/>
  <c r="S140" i="47"/>
  <c r="S124" i="47"/>
  <c r="S129" i="47"/>
  <c r="R63" i="47"/>
  <c r="P145" i="47"/>
  <c r="P136" i="47"/>
  <c r="P131" i="47"/>
  <c r="O125" i="47"/>
  <c r="O136" i="47"/>
  <c r="N145" i="47"/>
  <c r="M125" i="47"/>
  <c r="E33" i="43"/>
  <c r="M128" i="47"/>
  <c r="P126" i="47"/>
  <c r="P121" i="47"/>
  <c r="N126" i="47"/>
  <c r="N146" i="47"/>
  <c r="M140" i="47"/>
  <c r="S137" i="47"/>
  <c r="R69" i="47"/>
  <c r="P123" i="47"/>
  <c r="P122" i="47"/>
  <c r="P141" i="47"/>
  <c r="P127" i="47"/>
  <c r="P138" i="47"/>
  <c r="T95" i="47"/>
  <c r="V137" i="47"/>
  <c r="V97" i="47"/>
  <c r="V138" i="47"/>
  <c r="V96" i="47"/>
  <c r="V140" i="47"/>
  <c r="T135" i="47"/>
  <c r="V106" i="47"/>
  <c r="V135" i="47"/>
  <c r="V127" i="47"/>
  <c r="V120" i="47"/>
  <c r="V124" i="47"/>
  <c r="T110" i="47"/>
  <c r="T106" i="47"/>
  <c r="T92" i="47"/>
  <c r="V128" i="47"/>
  <c r="V129" i="47"/>
  <c r="V84" i="47"/>
  <c r="T137" i="47"/>
  <c r="T128" i="47"/>
  <c r="T96" i="47"/>
  <c r="T130" i="47"/>
  <c r="T80" i="47"/>
  <c r="T140" i="47"/>
  <c r="T125" i="47"/>
  <c r="T82" i="47"/>
  <c r="V92" i="47"/>
  <c r="V130" i="47"/>
  <c r="V75" i="47"/>
  <c r="V78" i="47"/>
  <c r="T146" i="47"/>
  <c r="T120" i="47"/>
  <c r="T115" i="47"/>
  <c r="T86" i="47"/>
  <c r="T123" i="47"/>
  <c r="T112" i="47"/>
  <c r="T105" i="47"/>
  <c r="V108" i="47"/>
  <c r="V121" i="47"/>
  <c r="V93" i="47"/>
  <c r="T127" i="47"/>
  <c r="T109" i="47"/>
  <c r="T121" i="47"/>
  <c r="T139" i="47"/>
  <c r="T116" i="47"/>
  <c r="T122" i="47"/>
  <c r="T101" i="47"/>
  <c r="V125" i="47"/>
  <c r="V94" i="47"/>
  <c r="T144" i="47"/>
  <c r="T141" i="47"/>
  <c r="T114" i="47"/>
  <c r="R84" i="47"/>
  <c r="V82" i="47"/>
  <c r="V116" i="47"/>
  <c r="V99" i="47"/>
  <c r="V142" i="47"/>
  <c r="V146" i="47"/>
  <c r="V101" i="47"/>
  <c r="V143" i="47"/>
  <c r="V85" i="47"/>
  <c r="T145" i="47"/>
  <c r="T126" i="47"/>
  <c r="T129" i="47"/>
  <c r="T90" i="47"/>
  <c r="T77" i="47"/>
  <c r="R127" i="47"/>
  <c r="V141" i="47"/>
  <c r="V98" i="47"/>
  <c r="E42" i="43"/>
  <c r="V105" i="47"/>
  <c r="V126" i="47"/>
  <c r="V90" i="47"/>
  <c r="V111" i="47"/>
  <c r="V76" i="47"/>
  <c r="V100" i="47"/>
  <c r="T143" i="47"/>
  <c r="T94" i="47"/>
  <c r="T108" i="47"/>
  <c r="T138" i="47"/>
  <c r="T142" i="47"/>
  <c r="T99" i="47"/>
  <c r="T76" i="47"/>
  <c r="T79" i="47"/>
  <c r="T81" i="47"/>
  <c r="V122" i="47"/>
  <c r="V109" i="47"/>
  <c r="V123" i="47"/>
  <c r="V81" i="47"/>
  <c r="V110" i="47"/>
  <c r="V145" i="47"/>
  <c r="V131" i="47"/>
  <c r="V77" i="47"/>
  <c r="V144" i="47"/>
  <c r="V95" i="47"/>
  <c r="V112" i="47"/>
  <c r="T98" i="47"/>
  <c r="T91" i="47"/>
  <c r="T107" i="47"/>
  <c r="T113" i="47"/>
  <c r="E40" i="43"/>
  <c r="T111" i="47"/>
  <c r="T78" i="47"/>
  <c r="T100" i="47"/>
  <c r="T83" i="47"/>
  <c r="R42" i="47"/>
  <c r="R44" i="47" s="1"/>
  <c r="R140" i="47"/>
  <c r="V113" i="47"/>
  <c r="V107" i="47"/>
  <c r="V79" i="47"/>
  <c r="V136" i="47"/>
  <c r="V80" i="47"/>
  <c r="V86" i="47"/>
  <c r="V115" i="47"/>
  <c r="V83" i="47"/>
  <c r="V91" i="47"/>
  <c r="V114" i="47"/>
  <c r="V139" i="47"/>
  <c r="T136" i="47"/>
  <c r="T93" i="47"/>
  <c r="T131" i="47"/>
  <c r="T97" i="47"/>
  <c r="T85" i="47"/>
  <c r="T84" i="47"/>
  <c r="T124" i="47"/>
  <c r="R81" i="47"/>
  <c r="R112" i="47"/>
  <c r="R123" i="47"/>
  <c r="R78" i="47"/>
  <c r="R109" i="47"/>
  <c r="R94" i="47"/>
  <c r="R106" i="47"/>
  <c r="R128" i="47"/>
  <c r="R99" i="47"/>
  <c r="R125" i="47"/>
  <c r="R75" i="47"/>
  <c r="R107" i="47"/>
  <c r="R80" i="47"/>
  <c r="R86" i="47"/>
  <c r="R113" i="47"/>
  <c r="R83" i="47"/>
  <c r="R138" i="47"/>
  <c r="R110" i="47"/>
  <c r="R136" i="47"/>
  <c r="R95" i="47"/>
  <c r="R121" i="47"/>
  <c r="R142" i="47"/>
  <c r="R111" i="47"/>
  <c r="E38" i="43"/>
  <c r="R66" i="43"/>
  <c r="R141" i="47"/>
  <c r="R120" i="47"/>
  <c r="R100" i="47"/>
  <c r="R115" i="47"/>
  <c r="R90" i="47"/>
  <c r="R108" i="47"/>
  <c r="R93" i="47"/>
  <c r="R101" i="47"/>
  <c r="R82" i="47"/>
  <c r="R146" i="47"/>
  <c r="R144" i="47"/>
  <c r="R91" i="47"/>
  <c r="R85" i="47"/>
  <c r="R97" i="47"/>
  <c r="R139" i="47"/>
  <c r="R135" i="47"/>
  <c r="Q57" i="47"/>
  <c r="Q59" i="47" s="1"/>
  <c r="Q72" i="47" s="1"/>
  <c r="Q74" i="47" s="1"/>
  <c r="R129" i="47"/>
  <c r="R92" i="47"/>
  <c r="R124" i="47"/>
  <c r="R98" i="47"/>
  <c r="R145" i="47"/>
  <c r="R137" i="47"/>
  <c r="R116"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K92" i="47"/>
  <c r="K63" i="47"/>
  <c r="K95" i="47"/>
  <c r="K101" i="47"/>
  <c r="K96" i="47"/>
  <c r="K94" i="47"/>
  <c r="K65" i="47"/>
  <c r="K81" i="47"/>
  <c r="K76" i="47"/>
  <c r="K85" i="47"/>
  <c r="E31" i="43"/>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E30" i="43"/>
  <c r="J93" i="47"/>
  <c r="J97" i="47"/>
  <c r="J92" i="47"/>
  <c r="J95" i="47"/>
  <c r="J99" i="47"/>
  <c r="J96" i="47"/>
  <c r="J76" i="47"/>
  <c r="J94" i="47"/>
  <c r="J91" i="47"/>
  <c r="J90" i="47"/>
  <c r="J100"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E43" i="43"/>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Q84" i="43" s="1"/>
  <c r="P104" i="47"/>
  <c r="P117" i="47" s="1"/>
  <c r="P119" i="47" s="1"/>
  <c r="P132" i="47" s="1"/>
  <c r="P134" i="47" s="1"/>
  <c r="P147" i="47" s="1"/>
  <c r="K84" i="43" s="1"/>
  <c r="R104" i="47"/>
  <c r="R117" i="47" s="1"/>
  <c r="R119" i="47" s="1"/>
  <c r="R132" i="47" s="1"/>
  <c r="R134" i="47" s="1"/>
  <c r="R147" i="47" s="1"/>
  <c r="M84" i="43" s="1"/>
  <c r="Q104" i="47"/>
  <c r="Q117" i="47" s="1"/>
  <c r="Q119" i="47" s="1"/>
  <c r="Q132" i="47" s="1"/>
  <c r="Q134" i="47" s="1"/>
  <c r="Q147" i="47" s="1"/>
  <c r="L84" i="43" s="1"/>
  <c r="S104" i="47"/>
  <c r="S117" i="47" s="1"/>
  <c r="S119" i="47" s="1"/>
  <c r="S132" i="47" s="1"/>
  <c r="S134" i="47" s="1"/>
  <c r="S147" i="47" s="1"/>
  <c r="N84" i="43" s="1"/>
  <c r="T104" i="47"/>
  <c r="T117" i="47" s="1"/>
  <c r="T119" i="47" s="1"/>
  <c r="T132" i="47" s="1"/>
  <c r="T134" i="47" s="1"/>
  <c r="T147" i="47" s="1"/>
  <c r="O84" i="43" s="1"/>
  <c r="U104" i="47"/>
  <c r="U117" i="47" s="1"/>
  <c r="U119" i="47" s="1"/>
  <c r="U132" i="47" s="1"/>
  <c r="U134" i="47" s="1"/>
  <c r="U147" i="47" s="1"/>
  <c r="P84"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85" i="43" l="1"/>
  <c r="N85" i="43"/>
  <c r="M85" i="43"/>
  <c r="K85" i="43"/>
  <c r="F42" i="43"/>
  <c r="G42" i="43" s="1"/>
  <c r="O104" i="47"/>
  <c r="O117" i="47" s="1"/>
  <c r="O119" i="47" s="1"/>
  <c r="O132" i="47" s="1"/>
  <c r="O134" i="47" s="1"/>
  <c r="O147" i="47" s="1"/>
  <c r="J84" i="43" s="1"/>
  <c r="J104" i="47"/>
  <c r="J117" i="47" s="1"/>
  <c r="J119" i="47" s="1"/>
  <c r="J132" i="47" s="1"/>
  <c r="J134" i="47" s="1"/>
  <c r="J147" i="47" s="1"/>
  <c r="E84" i="43" s="1"/>
  <c r="M104" i="47"/>
  <c r="M117" i="47" s="1"/>
  <c r="M119" i="47" s="1"/>
  <c r="M132" i="47" s="1"/>
  <c r="M134" i="47" s="1"/>
  <c r="M147" i="47" s="1"/>
  <c r="H84" i="43" s="1"/>
  <c r="N104" i="47"/>
  <c r="N117" i="47" s="1"/>
  <c r="N119" i="47" s="1"/>
  <c r="N132" i="47" s="1"/>
  <c r="N134" i="47" s="1"/>
  <c r="N147" i="47" s="1"/>
  <c r="I84" i="43" s="1"/>
  <c r="L72" i="47"/>
  <c r="L74" i="47" s="1"/>
  <c r="L87" i="47" s="1"/>
  <c r="L89" i="47" s="1"/>
  <c r="L102" i="47" s="1"/>
  <c r="L85" i="43" l="1"/>
  <c r="F37" i="43"/>
  <c r="G37" i="43" s="1"/>
  <c r="O85" i="43"/>
  <c r="F40" i="43"/>
  <c r="G40" i="43" s="1"/>
  <c r="P85" i="43"/>
  <c r="F41" i="43"/>
  <c r="G41" i="43" s="1"/>
  <c r="H85" i="43"/>
  <c r="F36" i="43"/>
  <c r="G36" i="43" s="1"/>
  <c r="F39" i="43"/>
  <c r="G39" i="43" s="1"/>
  <c r="F38" i="43"/>
  <c r="G38" i="43" s="1"/>
  <c r="L104" i="47"/>
  <c r="L117" i="47" s="1"/>
  <c r="L119" i="47" s="1"/>
  <c r="L132" i="47" s="1"/>
  <c r="L134" i="47" s="1"/>
  <c r="L147" i="47" s="1"/>
  <c r="G84" i="43" s="1"/>
  <c r="I104" i="47"/>
  <c r="J85" i="43" l="1"/>
  <c r="F35" i="43"/>
  <c r="G35" i="43" s="1"/>
  <c r="E85" i="43"/>
  <c r="F30" i="43"/>
  <c r="G30" i="43" s="1"/>
  <c r="I85" i="43"/>
  <c r="F34" i="43"/>
  <c r="G34" i="43" s="1"/>
  <c r="F33" i="43"/>
  <c r="G33" i="43" s="1"/>
  <c r="W42" i="47"/>
  <c r="D105" i="43" s="1"/>
  <c r="K42" i="47"/>
  <c r="G85" i="43" l="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F84" i="43" s="1"/>
  <c r="W74" i="47"/>
  <c r="W87" i="47" s="1"/>
  <c r="F105" i="43"/>
  <c r="F106" i="43" s="1"/>
  <c r="E106" i="43"/>
  <c r="W89" i="47" l="1"/>
  <c r="W102" i="47" s="1"/>
  <c r="G105" i="43"/>
  <c r="F85" i="43" l="1"/>
  <c r="F31" i="43"/>
  <c r="G31" i="43" s="1"/>
  <c r="G106" i="43"/>
  <c r="W104" i="47"/>
  <c r="H105" i="43"/>
  <c r="H106" i="43" s="1"/>
  <c r="L106" i="43" l="1"/>
  <c r="N5" i="88" l="1"/>
  <c r="J28" i="88"/>
  <c r="N28" i="88" s="1"/>
  <c r="J30" i="88"/>
  <c r="I130" i="47" s="1"/>
  <c r="W130" i="47" s="1"/>
  <c r="J25" i="88"/>
  <c r="I125" i="47" s="1"/>
  <c r="W125" i="47" s="1"/>
  <c r="J45" i="88"/>
  <c r="N45" i="88" s="1"/>
  <c r="J20" i="88"/>
  <c r="I120" i="47" s="1"/>
  <c r="W120" i="47" s="1"/>
  <c r="J9" i="88"/>
  <c r="N9" i="88" s="1"/>
  <c r="I109" i="47"/>
  <c r="W109" i="47" s="1"/>
  <c r="J10" i="88"/>
  <c r="N10" i="88" s="1"/>
  <c r="J43" i="88"/>
  <c r="N43" i="88" s="1"/>
  <c r="J37" i="88"/>
  <c r="I138" i="47" s="1"/>
  <c r="W138" i="47" s="1"/>
  <c r="N41" i="88"/>
  <c r="J41" i="88"/>
  <c r="I142" i="47"/>
  <c r="W142" i="47" s="1"/>
  <c r="J11" i="88"/>
  <c r="N11" i="88" s="1"/>
  <c r="J40" i="88"/>
  <c r="I141" i="47" s="1"/>
  <c r="W141" i="47" s="1"/>
  <c r="J8" i="88"/>
  <c r="I107" i="47" s="1"/>
  <c r="J34" i="88"/>
  <c r="I135" i="47" s="1"/>
  <c r="W135" i="47" s="1"/>
  <c r="J7" i="88"/>
  <c r="N7" i="88" s="1"/>
  <c r="J24" i="88"/>
  <c r="N24" i="88" s="1"/>
  <c r="J16" i="88"/>
  <c r="N16" i="88" s="1"/>
  <c r="J42" i="88"/>
  <c r="N42" i="88" s="1"/>
  <c r="J36" i="88"/>
  <c r="I137" i="47" s="1"/>
  <c r="W137" i="47" s="1"/>
  <c r="J35" i="88"/>
  <c r="N35" i="88" s="1"/>
  <c r="J31" i="88"/>
  <c r="I131" i="47" s="1"/>
  <c r="W131" i="47" s="1"/>
  <c r="J29" i="88"/>
  <c r="I129" i="47" s="1"/>
  <c r="W129" i="47" s="1"/>
  <c r="J23" i="88"/>
  <c r="N23" i="88" s="1"/>
  <c r="J26" i="88"/>
  <c r="N26" i="88" s="1"/>
  <c r="J15" i="88"/>
  <c r="N15" i="88" s="1"/>
  <c r="J21" i="88"/>
  <c r="N21" i="88" s="1"/>
  <c r="J14" i="88"/>
  <c r="I113" i="47" s="1"/>
  <c r="W113" i="47" s="1"/>
  <c r="J22" i="88"/>
  <c r="I122" i="47" s="1"/>
  <c r="W122" i="47" s="1"/>
  <c r="J17" i="88"/>
  <c r="N17" i="88" s="1"/>
  <c r="I116" i="47"/>
  <c r="W116" i="47" s="1"/>
  <c r="J27" i="88"/>
  <c r="N27" i="88" s="1"/>
  <c r="J44" i="88"/>
  <c r="N44" i="88" s="1"/>
  <c r="J13" i="88"/>
  <c r="I112" i="47" s="1"/>
  <c r="W112" i="47" s="1"/>
  <c r="J39" i="88"/>
  <c r="N39" i="88" s="1"/>
  <c r="J12" i="88"/>
  <c r="N12" i="88" s="1"/>
  <c r="J38" i="88"/>
  <c r="N38" i="88" s="1"/>
  <c r="J6" i="88"/>
  <c r="I123" i="47" l="1"/>
  <c r="W123" i="47" s="1"/>
  <c r="I108" i="47"/>
  <c r="W108" i="47" s="1"/>
  <c r="I143" i="47"/>
  <c r="W143" i="47" s="1"/>
  <c r="I146" i="47"/>
  <c r="W146" i="47" s="1"/>
  <c r="I139" i="47"/>
  <c r="W139" i="47" s="1"/>
  <c r="J47" i="88"/>
  <c r="I105" i="47"/>
  <c r="W105" i="47" s="1"/>
  <c r="I115" i="47"/>
  <c r="W115" i="47" s="1"/>
  <c r="I110" i="47"/>
  <c r="W110" i="47" s="1"/>
  <c r="I145" i="47"/>
  <c r="W145" i="47" s="1"/>
  <c r="I114" i="47"/>
  <c r="W114" i="47" s="1"/>
  <c r="I136" i="47"/>
  <c r="W136" i="47" s="1"/>
  <c r="I106" i="47"/>
  <c r="W106" i="47" s="1"/>
  <c r="I128" i="47"/>
  <c r="W128" i="47" s="1"/>
  <c r="W107" i="47"/>
  <c r="N13" i="88"/>
  <c r="N31" i="88"/>
  <c r="N29" i="88"/>
  <c r="N40" i="88"/>
  <c r="N30" i="88"/>
  <c r="I111" i="47"/>
  <c r="W111" i="47" s="1"/>
  <c r="I140" i="47"/>
  <c r="W140" i="47" s="1"/>
  <c r="I127" i="47"/>
  <c r="W127" i="47" s="1"/>
  <c r="N14" i="88"/>
  <c r="I121" i="47"/>
  <c r="W121" i="47" s="1"/>
  <c r="I124" i="47"/>
  <c r="W124" i="47" s="1"/>
  <c r="N22" i="88"/>
  <c r="N37" i="88"/>
  <c r="I144" i="47"/>
  <c r="W144" i="47" s="1"/>
  <c r="N20" i="88"/>
  <c r="N36" i="88"/>
  <c r="N6" i="88"/>
  <c r="N34" i="88"/>
  <c r="N8" i="88"/>
  <c r="N25" i="88"/>
  <c r="I126" i="47"/>
  <c r="W126" i="47" s="1"/>
  <c r="I117" i="47" l="1"/>
  <c r="I119" i="47" s="1"/>
  <c r="I132" i="47" s="1"/>
  <c r="I134" i="47" s="1"/>
  <c r="I147" i="47" s="1"/>
  <c r="D84" i="43" s="1"/>
  <c r="W117" i="47"/>
  <c r="W119" i="47" s="1"/>
  <c r="W132" i="47" s="1"/>
  <c r="N47" i="88"/>
  <c r="I105" i="43" l="1"/>
  <c r="J105" i="43" s="1"/>
  <c r="J106" i="43" s="1"/>
  <c r="R84" i="43"/>
  <c r="F29" i="43"/>
  <c r="D85" i="43"/>
  <c r="W134" i="47"/>
  <c r="W147" i="47" s="1"/>
  <c r="I106" i="43" l="1"/>
  <c r="K105" i="43"/>
  <c r="K106" i="43" s="1"/>
  <c r="F43" i="43"/>
  <c r="G29" i="43"/>
  <c r="R85" i="43"/>
  <c r="H21" i="43"/>
  <c r="H22" i="43" s="1"/>
  <c r="M105" i="43" l="1"/>
  <c r="M106" i="43" s="1"/>
  <c r="G43" i="43"/>
  <c r="H31" i="43" l="1"/>
  <c r="H30" i="43"/>
  <c r="H29" i="43"/>
  <c r="H32" i="43"/>
  <c r="H33" i="43" l="1"/>
</calcChain>
</file>

<file path=xl/sharedStrings.xml><?xml version="1.0" encoding="utf-8"?>
<sst xmlns="http://schemas.openxmlformats.org/spreadsheetml/2006/main" count="3868" uniqueCount="799">
  <si>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</si>
  <si>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</si>
  <si>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</si>
  <si>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</si>
  <si>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</si>
  <si>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</si>
  <si>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</si>
  <si>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</si>
  <si>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</si>
  <si>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</si>
  <si>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</si>
  <si>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</si>
  <si>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</si>
  <si>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</si>
  <si>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</si>
  <si>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</si>
  <si>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</si>
  <si>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</si>
  <si>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</si>
  <si>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</si>
  <si>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</si>
  <si>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</si>
  <si>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</si>
  <si>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</si>
  <si>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</si>
  <si>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</si>
  <si>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</si>
  <si>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</si>
  <si>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</si>
  <si>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</si>
  <si>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</si>
  <si>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</si>
  <si>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</si>
  <si>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</si>
  <si>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</si>
  <si>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</si>
  <si>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</si>
  <si>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</si>
  <si>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</si>
  <si>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</si>
  <si>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</si>
  <si>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</si>
  <si>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</si>
  <si>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</si>
  <si>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</si>
  <si>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</si>
  <si>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</si>
  <si>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</si>
  <si>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</si>
  <si>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</si>
  <si>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</si>
  <si>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</si>
  <si>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</si>
  <si>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</si>
  <si>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</si>
  <si>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</si>
  <si>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</si>
  <si>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</si>
  <si>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</si>
  <si>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</si>
  <si>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</si>
  <si>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</si>
  <si>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</si>
  <si>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</si>
  <si>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</si>
  <si>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</si>
  <si>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</si>
  <si>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</si>
  <si>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</si>
  <si>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</si>
  <si>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</si>
  <si>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</si>
  <si>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</si>
  <si>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</si>
  <si>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</si>
  <si>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</si>
  <si>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</si>
  <si>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</si>
  <si>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</si>
  <si>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</si>
  <si>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</si>
  <si>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</si>
  <si>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</si>
  <si>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</si>
  <si>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</si>
  <si>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</si>
  <si>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</si>
  <si>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</si>
  <si>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</si>
  <si>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</si>
  <si>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</si>
  <si>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</si>
  <si>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</si>
  <si>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</si>
  <si>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</si>
  <si>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</si>
  <si>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</si>
  <si>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</si>
  <si>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</si>
  <si>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</si>
  <si>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</si>
  <si>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</si>
  <si>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</si>
  <si>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</si>
  <si>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</si>
  <si>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</si>
  <si>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</si>
  <si>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</si>
  <si>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</si>
  <si>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</si>
  <si>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</si>
  <si>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</si>
  <si>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</si>
  <si>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</si>
  <si>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</si>
  <si>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</si>
  <si>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</si>
  <si>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</si>
  <si>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</si>
  <si>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</si>
  <si>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</si>
  <si>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</si>
  <si>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</si>
  <si>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</si>
  <si>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</si>
  <si>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</si>
  <si>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</si>
  <si>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</si>
  <si>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</si>
  <si>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</si>
  <si>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</si>
  <si>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</si>
  <si>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</si>
  <si>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</si>
  <si>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</si>
  <si>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</si>
  <si>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</si>
  <si>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</si>
  <si>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</si>
  <si>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</si>
  <si>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</si>
  <si>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</si>
  <si>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</si>
  <si>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</si>
  <si>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</si>
  <si>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</si>
  <si>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</si>
  <si>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</si>
  <si>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</si>
  <si>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</si>
  <si>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</si>
  <si>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</si>
  <si>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</si>
  <si>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</si>
  <si>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</si>
  <si>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</si>
  <si>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</si>
  <si>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</si>
  <si>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</si>
  <si>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</si>
  <si>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</si>
  <si>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</si>
  <si>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</si>
  <si>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</si>
  <si>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</si>
  <si>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</si>
  <si>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</si>
  <si>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</si>
  <si>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</si>
  <si>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</si>
  <si>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</si>
  <si>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</si>
  <si>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</si>
  <si>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</si>
  <si>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</si>
  <si>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</si>
  <si>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</si>
  <si>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</si>
  <si>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</si>
  <si>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</si>
  <si>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</si>
  <si>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</si>
  <si>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</si>
  <si>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</si>
  <si>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</si>
  <si>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</si>
  <si>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</si>
  <si>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</si>
  <si>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</si>
  <si>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</si>
  <si>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</si>
  <si>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</si>
  <si>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</si>
  <si>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</si>
  <si>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</si>
  <si>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</si>
  <si>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</si>
  <si>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</si>
  <si>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</si>
  <si>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</si>
  <si>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</si>
  <si>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</si>
  <si>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</si>
  <si>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</si>
  <si>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</si>
  <si>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</si>
  <si>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</si>
  <si>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</si>
  <si>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</si>
  <si>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</si>
  <si>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</si>
  <si>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</si>
  <si>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</si>
  <si>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</si>
  <si>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</si>
  <si>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</si>
  <si>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</si>
  <si>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</si>
  <si>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</si>
  <si>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</si>
  <si>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</si>
  <si>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</si>
  <si>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</si>
  <si>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</si>
  <si>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</si>
  <si>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</si>
  <si>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</si>
  <si>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</si>
  <si>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</si>
  <si>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</si>
  <si>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</si>
  <si>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</si>
  <si>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</si>
  <si>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</si>
  <si>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</si>
  <si>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</si>
  <si>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</si>
  <si>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</si>
  <si>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</si>
  <si>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</si>
  <si>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</si>
  <si>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</si>
  <si>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</si>
  <si>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</si>
  <si>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</si>
  <si>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</si>
  <si>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</si>
  <si>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</si>
  <si>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</si>
  <si>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</si>
  <si>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</si>
  <si>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</si>
  <si>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</si>
  <si>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</si>
  <si>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</si>
  <si>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</si>
  <si>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</si>
  <si>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</si>
  <si>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</si>
  <si>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</si>
  <si>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</si>
  <si>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</si>
  <si>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</si>
  <si>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</si>
  <si>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</si>
  <si>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</si>
  <si>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</si>
  <si>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</si>
  <si>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</si>
  <si>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</si>
  <si>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</si>
  <si>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</si>
  <si>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</si>
  <si>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</si>
  <si>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</si>
  <si>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</si>
  <si>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</si>
  <si>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</si>
  <si>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</si>
  <si>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</si>
  <si>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</si>
  <si>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</si>
  <si>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</si>
  <si>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</si>
  <si>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</si>
  <si>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</si>
  <si>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</si>
  <si>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</si>
  <si>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</si>
  <si>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</si>
  <si>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</si>
  <si>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</si>
  <si>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</si>
  <si>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</si>
  <si>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</si>
  <si>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</si>
  <si>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</si>
  <si>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</si>
  <si>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</si>
  <si>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</si>
  <si>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</si>
  <si>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</si>
  <si>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</si>
  <si>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</si>
  <si>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</si>
  <si>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</si>
  <si>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</si>
  <si>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</si>
  <si>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</si>
  <si>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</si>
  <si>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</si>
  <si>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</si>
  <si>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</si>
  <si>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</si>
  <si>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</si>
  <si>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</si>
  <si>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</si>
  <si>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</si>
  <si>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</si>
  <si>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</si>
  <si>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</si>
  <si>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</si>
  <si>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</si>
  <si>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</si>
  <si>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</si>
  <si>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</si>
  <si>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</si>
  <si>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</si>
  <si>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</si>
  <si>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</si>
  <si>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</si>
  <si>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</si>
  <si>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</si>
  <si>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</si>
  <si>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</si>
  <si>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</si>
  <si>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</si>
  <si>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</si>
  <si>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</si>
  <si>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</si>
  <si>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</si>
  <si>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</si>
  <si>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</si>
  <si>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</si>
  <si>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</si>
  <si>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</si>
  <si>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</si>
  <si>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</si>
  <si>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</si>
  <si>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</si>
  <si>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</si>
  <si>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</si>
  <si>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</si>
  <si>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</si>
  <si>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</si>
  <si>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</si>
  <si>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</si>
  <si>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</si>
  <si>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</si>
  <si>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</si>
  <si>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</si>
  <si>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</si>
  <si>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</si>
  <si>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</si>
  <si>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</si>
  <si>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</si>
  <si>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</si>
  <si>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</si>
  <si>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</si>
  <si>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</si>
  <si>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</si>
  <si>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</si>
  <si>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</si>
  <si>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</si>
  <si>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</si>
  <si>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</si>
  <si>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</si>
  <si>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</si>
  <si>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</si>
  <si>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</si>
  <si>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</si>
  <si>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</si>
  <si>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</si>
  <si>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</si>
  <si>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</si>
  <si>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</si>
  <si>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</si>
  <si>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</si>
  <si>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</si>
  <si>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</si>
  <si>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</si>
  <si>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</si>
  <si>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</si>
  <si>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</si>
  <si>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</si>
  <si>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</si>
  <si>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</si>
  <si>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</si>
  <si>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</si>
  <si>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</si>
  <si>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</si>
  <si>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</si>
  <si>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</si>
  <si>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</si>
  <si>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</si>
  <si>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</si>
  <si>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</si>
  <si>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</si>
  <si>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</si>
  <si>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</si>
  <si>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</si>
  <si>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</si>
  <si>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</si>
  <si>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</si>
  <si>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</si>
  <si>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</si>
  <si>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</si>
  <si>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</si>
  <si>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</si>
  <si>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</si>
  <si>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</si>
  <si>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</si>
  <si>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</si>
  <si>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</si>
  <si>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</si>
  <si>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</si>
  <si>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</si>
  <si>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</si>
  <si>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</si>
  <si>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</si>
  <si>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</si>
  <si>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</si>
  <si>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</si>
  <si>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</si>
  <si>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</si>
  <si>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</si>
  <si>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</si>
  <si>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</si>
  <si>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</si>
  <si>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</si>
  <si>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</si>
  <si>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</si>
  <si>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</si>
  <si>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</si>
  <si>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</si>
  <si>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</si>
  <si>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</si>
  <si>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</si>
  <si>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</si>
  <si>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</si>
  <si>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</si>
  <si>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</si>
  <si>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</si>
  <si>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</si>
  <si>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</si>
  <si>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</si>
  <si>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</si>
  <si>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</si>
  <si>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</si>
  <si>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</si>
  <si>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</si>
  <si>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</si>
  <si>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</si>
  <si>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</si>
  <si>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</si>
  <si>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</si>
  <si>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</si>
  <si>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</si>
  <si>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</si>
  <si>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</si>
  <si>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</si>
  <si>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</si>
  <si>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</si>
  <si>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</si>
  <si>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</si>
  <si>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</si>
  <si>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</si>
  <si>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</si>
  <si>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</si>
  <si>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</si>
  <si>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</si>
  <si>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</si>
  <si>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</si>
  <si>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</si>
  <si>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</si>
  <si>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</si>
  <si>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</si>
  <si>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</si>
  <si>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</si>
  <si>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</si>
  <si>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</si>
  <si>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</si>
  <si>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</si>
  <si>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</si>
  <si>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</si>
  <si>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</si>
  <si>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</si>
  <si>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</si>
  <si>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</si>
  <si>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</si>
  <si>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</si>
  <si>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</si>
  <si>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</si>
  <si>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</si>
  <si>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</si>
  <si>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</si>
  <si>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</si>
  <si>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</si>
  <si>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</si>
  <si>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</si>
  <si>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</si>
  <si>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</si>
  <si>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</si>
  <si>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</si>
  <si>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</si>
  <si>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</si>
  <si>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</si>
  <si>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</si>
  <si>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</si>
  <si>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</si>
  <si>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</si>
  <si>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</si>
  <si>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</si>
  <si>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</si>
  <si>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</si>
  <si>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</si>
  <si>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</si>
  <si>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</si>
  <si>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</si>
  <si>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</si>
  <si>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</si>
  <si>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</si>
  <si>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</si>
  <si>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</si>
  <si>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</si>
  <si>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</si>
  <si>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</si>
  <si>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</si>
  <si>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</si>
  <si>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</si>
  <si>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</si>
  <si>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</si>
  <si>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</si>
  <si>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</si>
  <si>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</si>
  <si>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</si>
  <si>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</si>
  <si>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</si>
  <si>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</si>
  <si>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</si>
  <si>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</si>
  <si>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</si>
  <si>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</si>
  <si>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</si>
  <si>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</si>
  <si>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</si>
  <si>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</si>
  <si>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</si>
  <si>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</si>
  <si>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</si>
  <si>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</si>
  <si>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</si>
  <si>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</si>
  <si>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</si>
  <si>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</si>
  <si>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</si>
  <si>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</si>
  <si>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</si>
  <si>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</si>
  <si>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</si>
  <si>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</si>
  <si>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</si>
  <si>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</si>
  <si>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</si>
  <si>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</si>
  <si>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</si>
  <si>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</si>
  <si>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</si>
  <si>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</si>
  <si>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</si>
  <si>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</si>
  <si>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</si>
  <si>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</si>
  <si>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</si>
  <si>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</si>
  <si>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</si>
  <si>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</si>
  <si>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</si>
  <si>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</si>
  <si>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</si>
  <si>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</si>
  <si>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</si>
  <si>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</si>
  <si>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</si>
  <si>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</si>
  <si>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</si>
  <si>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</si>
  <si>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</si>
  <si>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</si>
  <si>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</si>
  <si>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</si>
  <si>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</si>
  <si>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</si>
  <si>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</si>
  <si>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</si>
  <si>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</si>
  <si>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</si>
  <si>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</si>
  <si>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</si>
  <si>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</si>
  <si>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</si>
  <si>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</si>
  <si>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</si>
  <si>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</si>
  <si>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</si>
  <si>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</si>
  <si>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</si>
  <si>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</si>
  <si>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</si>
  <si>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</si>
  <si>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</si>
  <si>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</si>
  <si>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</si>
  <si>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</si>
  <si>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</si>
  <si>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</si>
  <si>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</si>
  <si>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</si>
  <si>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</si>
  <si>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</si>
  <si>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</si>
  <si>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</si>
  <si>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</si>
  <si>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</si>
  <si>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</si>
  <si>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</si>
  <si>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</si>
  <si>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</si>
  <si>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</si>
  <si>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</si>
  <si>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</si>
  <si>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</si>
  <si>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</si>
  <si>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</si>
  <si>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</si>
  <si>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</si>
  <si>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</si>
  <si>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</si>
  <si>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</si>
  <si>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</si>
  <si>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</si>
  <si>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</si>
  <si>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</si>
  <si>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</si>
  <si>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</si>
  <si>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</si>
  <si>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</si>
  <si>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</si>
  <si>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</si>
  <si>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</si>
  <si>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</si>
  <si>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</si>
  <si>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</si>
  <si>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</si>
  <si>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</si>
  <si>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</si>
  <si>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</si>
  <si>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</si>
  <si>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</si>
  <si>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</si>
  <si>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</si>
  <si>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</si>
  <si>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</si>
  <si>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</si>
  <si>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</si>
  <si>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</si>
  <si>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</si>
  <si>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</si>
  <si>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</si>
  <si>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</si>
  <si>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</si>
  <si>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EB-2009-0274</t>
  </si>
  <si>
    <t>EB-2010-0123</t>
  </si>
  <si>
    <t>EB-2011-0206</t>
  </si>
  <si>
    <t>EB-2012-0177</t>
  </si>
  <si>
    <t>EB-2013-0181</t>
  </si>
  <si>
    <t>EB-2014-0124</t>
  </si>
  <si>
    <t>EB-2015-0113</t>
  </si>
  <si>
    <t>EB-2016-0114</t>
  </si>
  <si>
    <t>EB-2017-0085</t>
  </si>
  <si>
    <t>LRAM</t>
  </si>
  <si>
    <t>Rate rider for 1576 Discposition</t>
  </si>
  <si>
    <t>IESO Sector Classification</t>
  </si>
  <si>
    <t>Rate Class Allocation</t>
  </si>
  <si>
    <t>Residential Programs</t>
  </si>
  <si>
    <t>100% Residential</t>
  </si>
  <si>
    <t>Res New Construction</t>
  </si>
  <si>
    <t>Home Depot Home Appliance Market Uplift Conservation Fund Pilot Program</t>
  </si>
  <si>
    <t>Conservation Fund</t>
  </si>
  <si>
    <t xml:space="preserve"> </t>
  </si>
  <si>
    <t>General Service &lt; 50 Programs</t>
  </si>
  <si>
    <t>Commercial</t>
  </si>
  <si>
    <t>100% GS&lt;50</t>
  </si>
  <si>
    <t>General Service &gt; 50 Programs</t>
  </si>
  <si>
    <t>Retrofit (2011-2014 Framework)</t>
  </si>
  <si>
    <t>Industrial</t>
  </si>
  <si>
    <t>100% GS&gt;50</t>
  </si>
  <si>
    <t xml:space="preserve">Electricity Retrofit Incentive Program </t>
  </si>
  <si>
    <t>Monitoring and Targetting</t>
  </si>
  <si>
    <t>Multi-Class Programs</t>
  </si>
  <si>
    <t>Save on Energy Retrofit Program (new framework)</t>
  </si>
  <si>
    <t>Business</t>
  </si>
  <si>
    <t xml:space="preserve">Split between GS&lt;50 and GS&gt;50 based </t>
  </si>
  <si>
    <t>Efficiency: Equipment Replacement Incentive Initiative (new framework)</t>
  </si>
  <si>
    <t>Commerical</t>
  </si>
  <si>
    <t>on participant specific information</t>
  </si>
  <si>
    <t>2015 GS&lt;50 / GS &gt; 50 Split: 21/79</t>
  </si>
  <si>
    <t>2016 GS&lt;50 / GS &gt; 50 Split: 4/96</t>
  </si>
  <si>
    <t>Streetlighting</t>
  </si>
  <si>
    <t>Table 6-b.  Calculation of Carrying Charges by Rate Class</t>
  </si>
  <si>
    <t>Prescribed Interest Rate</t>
  </si>
  <si>
    <t>Cumulative Balance</t>
  </si>
  <si>
    <t>Cumulative Carrying Charges</t>
  </si>
  <si>
    <t>Balance including  Carrying Charges</t>
  </si>
  <si>
    <t>EB-2018-0079</t>
  </si>
  <si>
    <t>2019 Annual IR Application</t>
  </si>
  <si>
    <t>2020 Annual IR Application</t>
  </si>
  <si>
    <t>Removed Streetlight (ST) savings</t>
  </si>
  <si>
    <t>as above</t>
  </si>
  <si>
    <t xml:space="preserve">Changed reference to Carrying Charges tab 6-b to capture actual amounts </t>
  </si>
  <si>
    <t>Whitby Hydro has modifed the carrying charges tab to reflect the fact that the carrying charges are based on the month end GL balance and not necessarily applied evenly throughout the year.  The GL balance is impacted by the timing of true ups and adjustments.  See tab 6b</t>
  </si>
  <si>
    <t>New Tab  to present WH calculation of carrying charges as recorded in the general ledger</t>
  </si>
  <si>
    <t>6-b Carrying Charges</t>
  </si>
  <si>
    <t>Gross kW reduction</t>
  </si>
  <si>
    <t>Net kW reduction</t>
  </si>
  <si>
    <t>Rows 104 to 147</t>
  </si>
  <si>
    <t>Tier 1</t>
  </si>
  <si>
    <t>Consumer</t>
  </si>
  <si>
    <t>Whitby Hydro Electric Corporation</t>
  </si>
  <si>
    <t>EE</t>
  </si>
  <si>
    <t>Demand Response 3 (part of the Industrial program schedule)</t>
  </si>
  <si>
    <t>Commercial &amp; Institutional</t>
  </si>
  <si>
    <t>DR</t>
  </si>
  <si>
    <t>Pre-2011 Programs Completed in 2011</t>
  </si>
  <si>
    <t>C&amp;I</t>
  </si>
  <si>
    <t>Tier 1 - 2011 Adjustment</t>
  </si>
  <si>
    <t>DR-3</t>
  </si>
  <si>
    <t>Small Business Lighting</t>
  </si>
  <si>
    <t>Annual Coupons</t>
  </si>
  <si>
    <t>Bi-Annual Retailer Events</t>
  </si>
  <si>
    <t>HVAC</t>
  </si>
  <si>
    <t>peaksaverPLUS</t>
  </si>
  <si>
    <t>peaksaverPLUS (IHD)</t>
  </si>
  <si>
    <t>Home Assistance</t>
  </si>
  <si>
    <t>Time-of-Use Savings</t>
  </si>
  <si>
    <t xml:space="preserve">Demand Response 3 </t>
  </si>
  <si>
    <t>Save on Energy Heating &amp; Cooling Program</t>
  </si>
  <si>
    <t>Conservation Fund Pilot</t>
  </si>
  <si>
    <t>Save on Energy Instant Discount Program</t>
  </si>
  <si>
    <t>Save on Energy Energy Performance Program for Multi-Site Customers</t>
  </si>
  <si>
    <t>Whole Home Pilot Program</t>
  </si>
  <si>
    <t>EB-2019-0130</t>
  </si>
  <si>
    <t>2017 GS&lt;50 / GS &gt; 50 Split: 6/94</t>
  </si>
  <si>
    <t>Table 5-a: cells F57, F58, F121, F122             Table 5-b: cells E304, E305</t>
  </si>
  <si>
    <t>The IESO included the calculated kilowatt hours (kWh) of energy savings from the street lighting project in Whitby Hydro’s 2017 persistence results but no corresponding kW savings. Since the LRAMVA workform only allows for one set of rate allocation %’s, the estimated kWh savings for street lighting needed to be removed in order to produce the correct allocations for all customers classes to be used in the LRAMVA calculations.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</si>
  <si>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</si>
  <si>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Summary of Project #1</t>
  </si>
  <si>
    <t>Details of Project #1 (Month, Year)</t>
  </si>
  <si>
    <t>Actual lost revenue based on kW billing</t>
  </si>
  <si>
    <t>Pre-conversion billing demand</t>
  </si>
  <si>
    <t>Post-conversion billing demand</t>
  </si>
  <si>
    <t>Billed amount (kW)</t>
  </si>
  <si>
    <t>Net to Gross Ratio</t>
  </si>
  <si>
    <t>Billing Wattage (kW)</t>
  </si>
  <si>
    <t>Quantity</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</si>
  <si>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</si>
  <si>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</si>
  <si>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</si>
  <si>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</si>
  <si>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</si>
  <si>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</si>
  <si>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</si>
  <si>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</si>
  <si>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</si>
  <si>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Fixture type (Wattage &amp; Ballast)</t>
  </si>
  <si>
    <t>Fixture type (Wattage)</t>
  </si>
  <si>
    <t>Table 8-a:  Town of Whitby</t>
  </si>
  <si>
    <t>Conversion Month</t>
  </si>
  <si>
    <t>PRE-Conversion Gross kW</t>
  </si>
  <si>
    <t>POST-Conversion Gross kW</t>
  </si>
  <si>
    <t>a</t>
  </si>
  <si>
    <t>Actual Savings in 2017</t>
  </si>
  <si>
    <t>Lost Revenue in 2017  from 2015 ST coversions</t>
  </si>
  <si>
    <t>Lost Revenue in 2017  from 2016 ST coversions</t>
  </si>
  <si>
    <t>Lost Revenue in 2017  from 2017 ST coversions</t>
  </si>
  <si>
    <t>Elexicon Energy Inc - Whitby Rate Zone</t>
  </si>
  <si>
    <t>K21, K28, K35, K42</t>
  </si>
  <si>
    <t>Removal of the 2017 LRAMVA-Account 1568 rate rider from the LRAMVA calcuation</t>
  </si>
  <si>
    <t>As requested in IR# 6h)</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</si>
</sst>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409]mmm\-yy;@"/>
    <numFmt numFmtId="290" formatCode="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0"/>
      <color theme="0"/>
      <name val="Arial"/>
      <family val="2"/>
    </font>
    <font>
      <b/>
      <sz val="9"/>
      <color theme="0"/>
      <name val="Arial"/>
      <family val="2"/>
    </font>
    <font>
      <b/>
      <sz val="10"/>
      <color rgb="FF0033CC"/>
      <name val="Arial"/>
      <family val="2"/>
    </font>
    <font>
      <sz val="10"/>
      <color rgb="FF0033CC"/>
      <name val="Arial"/>
      <family val="2"/>
    </font>
    <font>
      <u/>
      <sz val="11"/>
      <color theme="1"/>
      <name val="Calibri"/>
      <family val="2"/>
      <scheme val="minor"/>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s>
  <cellStyleXfs count="9773">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1" fillId="0" borderId="0"/>
  </cellStyleXfs>
  <cellXfs count="920">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287" fontId="214" fillId="2" borderId="28" xfId="70" applyNumberFormat="1" applyFont="1" applyFill="1" applyBorder="1" applyAlignment="1">
      <alignment horizontal="left" vertic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13" xfId="0" applyNumberFormat="1" applyFont="1" applyFill="1" applyBorder="1" applyAlignment="1">
      <alignment horizontal="center"/>
    </xf>
    <xf numFmtId="175" fontId="89" fillId="2" borderId="119" xfId="0" applyNumberFormat="1" applyFont="1" applyFill="1" applyBorder="1" applyAlignment="1">
      <alignment horizontal="center"/>
    </xf>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69" fontId="210" fillId="28" borderId="123"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0" fontId="50" fillId="26" borderId="0" xfId="0" applyFont="1" applyFill="1" applyBorder="1" applyAlignment="1">
      <alignment horizontal="center" vertical="center" wrapText="1"/>
    </xf>
    <xf numFmtId="0" fontId="50" fillId="26" borderId="0" xfId="0" applyNumberFormat="1" applyFont="1" applyFill="1" applyBorder="1" applyAlignment="1" applyProtection="1">
      <alignment horizontal="center" vertical="center" wrapText="1"/>
      <protection locked="0"/>
    </xf>
    <xf numFmtId="3" fontId="225" fillId="0" borderId="137" xfId="0" applyNumberFormat="1" applyFont="1" applyFill="1" applyBorder="1" applyAlignment="1" applyProtection="1">
      <alignment vertical="center"/>
      <protection locked="0"/>
    </xf>
    <xf numFmtId="0" fontId="5" fillId="0" borderId="88" xfId="9772" applyNumberFormat="1" applyFont="1" applyFill="1" applyBorder="1" applyAlignment="1" applyProtection="1">
      <alignment vertical="top"/>
      <protection hidden="1"/>
    </xf>
    <xf numFmtId="3" fontId="4" fillId="0" borderId="88" xfId="0" applyNumberFormat="1" applyFont="1" applyFill="1" applyBorder="1" applyAlignment="1">
      <alignment vertical="center"/>
    </xf>
    <xf numFmtId="0" fontId="0" fillId="2" borderId="88" xfId="0" applyFill="1" applyBorder="1"/>
    <xf numFmtId="3" fontId="225" fillId="0" borderId="88" xfId="0" applyNumberFormat="1" applyFont="1" applyFill="1" applyBorder="1" applyAlignment="1" applyProtection="1">
      <alignment vertical="center"/>
      <protection locked="0"/>
    </xf>
    <xf numFmtId="3" fontId="5" fillId="0" borderId="88" xfId="0" applyNumberFormat="1" applyFont="1" applyFill="1" applyBorder="1" applyAlignment="1">
      <alignment horizontal="center" vertical="center"/>
    </xf>
    <xf numFmtId="0" fontId="0" fillId="2" borderId="9" xfId="0" applyFill="1" applyBorder="1"/>
    <xf numFmtId="3" fontId="5" fillId="0" borderId="9" xfId="0" applyNumberFormat="1" applyFont="1" applyFill="1" applyBorder="1" applyAlignment="1">
      <alignment horizontal="center" vertical="center"/>
    </xf>
    <xf numFmtId="9" fontId="43" fillId="28" borderId="0" xfId="72" applyFont="1" applyFill="1" applyBorder="1" applyAlignment="1">
      <alignment horizontal="center" vertical="top"/>
    </xf>
    <xf numFmtId="0" fontId="40" fillId="2" borderId="0" xfId="0" applyFont="1" applyFill="1" applyAlignment="1">
      <alignment vertical="top"/>
    </xf>
    <xf numFmtId="0" fontId="32" fillId="0" borderId="0" xfId="0" applyFont="1" applyAlignment="1">
      <alignment horizontal="center"/>
    </xf>
    <xf numFmtId="0" fontId="32" fillId="0" borderId="0" xfId="0" applyFont="1"/>
    <xf numFmtId="0" fontId="41" fillId="2" borderId="0" xfId="0" applyFont="1" applyFill="1"/>
    <xf numFmtId="10" fontId="32" fillId="0" borderId="0" xfId="0" applyNumberFormat="1" applyFont="1" applyAlignment="1">
      <alignment horizontal="center"/>
    </xf>
    <xf numFmtId="174" fontId="239" fillId="26" borderId="110" xfId="6" applyNumberFormat="1" applyFont="1" applyFill="1" applyBorder="1" applyAlignment="1">
      <alignment horizontal="center" vertical="center" wrapText="1"/>
    </xf>
    <xf numFmtId="174" fontId="239" fillId="26" borderId="137" xfId="6" applyNumberFormat="1" applyFont="1" applyFill="1" applyBorder="1" applyAlignment="1">
      <alignment horizontal="center" vertical="center" wrapText="1"/>
    </xf>
    <xf numFmtId="174" fontId="240" fillId="26" borderId="110" xfId="6" applyNumberFormat="1" applyFont="1" applyFill="1" applyBorder="1" applyAlignment="1">
      <alignment horizontal="center" vertical="center" wrapText="1"/>
    </xf>
    <xf numFmtId="17" fontId="241" fillId="2" borderId="110" xfId="0" applyNumberFormat="1" applyFont="1" applyFill="1" applyBorder="1"/>
    <xf numFmtId="0" fontId="32" fillId="0" borderId="110" xfId="0" applyFont="1" applyBorder="1" applyAlignment="1">
      <alignment horizontal="center"/>
    </xf>
    <xf numFmtId="10" fontId="32" fillId="2" borderId="89" xfId="0" applyNumberFormat="1" applyFont="1" applyFill="1" applyBorder="1" applyAlignment="1" applyProtection="1">
      <alignment horizontal="center"/>
      <protection locked="0"/>
    </xf>
    <xf numFmtId="10" fontId="41" fillId="0" borderId="110" xfId="0" applyNumberFormat="1" applyFont="1" applyBorder="1" applyAlignment="1">
      <alignment horizontal="center"/>
    </xf>
    <xf numFmtId="17" fontId="32" fillId="2" borderId="110" xfId="0" applyNumberFormat="1" applyFont="1" applyFill="1" applyBorder="1" applyAlignment="1">
      <alignment horizontal="center"/>
    </xf>
    <xf numFmtId="169" fontId="32" fillId="0" borderId="110" xfId="70" applyFont="1" applyBorder="1" applyAlignment="1">
      <alignment horizontal="center"/>
    </xf>
    <xf numFmtId="43" fontId="32" fillId="0" borderId="0" xfId="0" applyNumberFormat="1" applyFont="1"/>
    <xf numFmtId="10" fontId="32" fillId="2" borderId="7" xfId="0" applyNumberFormat="1" applyFont="1" applyFill="1" applyBorder="1" applyAlignment="1" applyProtection="1">
      <alignment horizontal="center"/>
      <protection locked="0"/>
    </xf>
    <xf numFmtId="40" fontId="32" fillId="0" borderId="110" xfId="0" applyNumberFormat="1" applyFont="1" applyBorder="1" applyAlignment="1">
      <alignment horizontal="center"/>
    </xf>
    <xf numFmtId="10" fontId="32" fillId="0" borderId="7" xfId="0" applyNumberFormat="1" applyFont="1" applyFill="1" applyBorder="1" applyAlignment="1" applyProtection="1">
      <alignment horizontal="center"/>
      <protection locked="0"/>
    </xf>
    <xf numFmtId="169" fontId="41" fillId="0" borderId="110" xfId="70" applyFont="1" applyBorder="1" applyAlignment="1">
      <alignment horizontal="center"/>
    </xf>
    <xf numFmtId="17" fontId="241" fillId="2" borderId="7" xfId="0" applyNumberFormat="1" applyFont="1" applyFill="1" applyBorder="1"/>
    <xf numFmtId="169" fontId="242" fillId="0" borderId="110" xfId="70" applyFont="1" applyBorder="1" applyAlignment="1">
      <alignment horizontal="center"/>
    </xf>
    <xf numFmtId="0" fontId="0" fillId="0" borderId="0" xfId="0" applyAlignment="1">
      <alignment horizontal="center"/>
    </xf>
    <xf numFmtId="17" fontId="32" fillId="2" borderId="8" xfId="0" applyNumberFormat="1" applyFont="1" applyFill="1" applyBorder="1" applyAlignment="1">
      <alignment horizontal="center"/>
    </xf>
    <xf numFmtId="169" fontId="32" fillId="0" borderId="9" xfId="70" applyFont="1" applyBorder="1" applyAlignment="1">
      <alignment horizontal="center"/>
    </xf>
    <xf numFmtId="10" fontId="32" fillId="2" borderId="110" xfId="0" applyNumberFormat="1" applyFont="1" applyFill="1" applyBorder="1" applyAlignment="1" applyProtection="1">
      <alignment horizontal="center"/>
      <protection locked="0"/>
    </xf>
    <xf numFmtId="10" fontId="32" fillId="0" borderId="110" xfId="0" applyNumberFormat="1" applyFont="1" applyFill="1" applyBorder="1" applyAlignment="1" applyProtection="1">
      <alignment horizontal="center"/>
      <protection locked="0"/>
    </xf>
    <xf numFmtId="10" fontId="32" fillId="2" borderId="8" xfId="0" applyNumberFormat="1" applyFont="1" applyFill="1" applyBorder="1" applyAlignment="1" applyProtection="1">
      <alignment horizontal="center"/>
      <protection locked="0"/>
    </xf>
    <xf numFmtId="10" fontId="32" fillId="0" borderId="8" xfId="0" applyNumberFormat="1" applyFont="1" applyFill="1" applyBorder="1" applyAlignment="1" applyProtection="1">
      <alignment horizontal="center"/>
      <protection locked="0"/>
    </xf>
    <xf numFmtId="0" fontId="32" fillId="0" borderId="0" xfId="0" applyFont="1" applyBorder="1"/>
    <xf numFmtId="10" fontId="32" fillId="2" borderId="48" xfId="0" applyNumberFormat="1" applyFont="1" applyFill="1" applyBorder="1" applyAlignment="1" applyProtection="1">
      <alignment horizontal="center"/>
      <protection locked="0"/>
    </xf>
    <xf numFmtId="10" fontId="32" fillId="0" borderId="48" xfId="0" applyNumberFormat="1" applyFont="1" applyFill="1" applyBorder="1" applyAlignment="1" applyProtection="1">
      <alignment horizontal="center"/>
      <protection locked="0"/>
    </xf>
    <xf numFmtId="169" fontId="41" fillId="0" borderId="9" xfId="70" applyFont="1" applyBorder="1" applyAlignment="1">
      <alignment horizontal="center"/>
    </xf>
    <xf numFmtId="169" fontId="242" fillId="0" borderId="110" xfId="70" applyFont="1" applyBorder="1"/>
    <xf numFmtId="169" fontId="32" fillId="0" borderId="9" xfId="70" applyFont="1" applyBorder="1"/>
    <xf numFmtId="0" fontId="0" fillId="28" borderId="134" xfId="0" applyFill="1" applyBorder="1" applyAlignment="1">
      <alignment horizontal="left" wrapText="1"/>
    </xf>
    <xf numFmtId="0" fontId="0" fillId="28" borderId="110" xfId="0" applyFill="1" applyBorder="1" applyAlignment="1">
      <alignment wrapText="1"/>
    </xf>
    <xf numFmtId="0" fontId="0" fillId="28" borderId="122" xfId="0" applyFill="1" applyBorder="1" applyAlignment="1">
      <alignment horizontal="left" vertical="center" wrapText="1"/>
    </xf>
    <xf numFmtId="0" fontId="0" fillId="28" borderId="110" xfId="0" applyFill="1" applyBorder="1" applyAlignment="1">
      <alignment vertical="center"/>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34" xfId="0" applyFill="1" applyBorder="1" applyAlignment="1">
      <alignment horizontal="left" vertical="center"/>
    </xf>
    <xf numFmtId="0" fontId="218" fillId="0" borderId="0" xfId="0" applyFont="1" applyFill="1"/>
    <xf numFmtId="10" fontId="0" fillId="2" borderId="0" xfId="72" applyNumberFormat="1" applyFont="1" applyFill="1"/>
    <xf numFmtId="10" fontId="243" fillId="2" borderId="0" xfId="72" applyNumberFormat="1" applyFont="1" applyFill="1"/>
    <xf numFmtId="10" fontId="0" fillId="2" borderId="0" xfId="0" applyNumberFormat="1" applyFont="1" applyFill="1"/>
    <xf numFmtId="43" fontId="32" fillId="0" borderId="0" xfId="71" applyFont="1"/>
    <xf numFmtId="0" fontId="71" fillId="0" borderId="0" xfId="0" applyFont="1" applyFill="1"/>
    <xf numFmtId="0" fontId="220" fillId="2" borderId="0" xfId="0" applyFont="1" applyFill="1" applyBorder="1" applyAlignment="1">
      <alignment horizontal="center" vertical="top"/>
    </xf>
    <xf numFmtId="0" fontId="0" fillId="92" borderId="0" xfId="0" applyFill="1" applyAlignment="1">
      <alignment horizontal="center"/>
    </xf>
    <xf numFmtId="0" fontId="235" fillId="2" borderId="0" xfId="0" applyFont="1" applyFill="1" applyAlignment="1">
      <alignment horizontal="center"/>
    </xf>
    <xf numFmtId="0" fontId="215" fillId="2" borderId="110" xfId="0" applyFont="1" applyFill="1" applyBorder="1" applyAlignment="1">
      <alignment horizontal="center" vertical="top" wrapText="1"/>
    </xf>
    <xf numFmtId="0" fontId="11" fillId="93" borderId="110" xfId="0" applyFont="1" applyFill="1" applyBorder="1" applyAlignment="1">
      <alignment horizontal="center" vertical="top" wrapText="1"/>
    </xf>
    <xf numFmtId="0" fontId="0" fillId="28" borderId="110" xfId="0" applyFont="1" applyFill="1" applyBorder="1" applyAlignment="1">
      <alignment horizontal="center" vertical="top"/>
    </xf>
    <xf numFmtId="0" fontId="230" fillId="0" borderId="0" xfId="0" applyFont="1" applyFill="1" applyAlignment="1" applyProtection="1">
      <alignment horizontal="center"/>
      <protection locked="0"/>
    </xf>
    <xf numFmtId="0" fontId="89" fillId="0" borderId="89" xfId="0" applyNumberFormat="1" applyFont="1" applyFill="1" applyBorder="1" applyAlignment="1" applyProtection="1">
      <alignment vertical="top"/>
      <protection locked="0"/>
    </xf>
    <xf numFmtId="3" fontId="43" fillId="0" borderId="0" xfId="0" applyNumberFormat="1" applyFont="1" applyFill="1" applyBorder="1" applyAlignment="1" applyProtection="1">
      <alignment horizontal="center" vertical="center"/>
      <protection locked="0"/>
    </xf>
    <xf numFmtId="3" fontId="43" fillId="0" borderId="35" xfId="0" applyNumberFormat="1" applyFont="1" applyFill="1" applyBorder="1" applyAlignment="1" applyProtection="1">
      <alignment horizontal="center" vertical="center"/>
      <protection locked="0"/>
    </xf>
    <xf numFmtId="10" fontId="39" fillId="0" borderId="0" xfId="72" applyNumberFormat="1" applyFont="1" applyFill="1" applyBorder="1" applyAlignment="1" applyProtection="1">
      <alignment horizontal="center" vertical="center"/>
      <protection locked="0"/>
    </xf>
    <xf numFmtId="9" fontId="49" fillId="0" borderId="0" xfId="0" applyNumberFormat="1" applyFont="1" applyFill="1" applyAlignment="1">
      <alignment horizontal="center"/>
    </xf>
    <xf numFmtId="9" fontId="39" fillId="0" borderId="12" xfId="72" applyFont="1" applyFill="1" applyBorder="1" applyAlignment="1" applyProtection="1">
      <alignment horizontal="center" vertical="center"/>
      <protection locked="0"/>
    </xf>
    <xf numFmtId="0" fontId="39" fillId="0" borderId="0" xfId="0" applyFont="1" applyFill="1" applyProtection="1">
      <protection locked="0"/>
    </xf>
    <xf numFmtId="0" fontId="0" fillId="0" borderId="0" xfId="0" applyFont="1" applyFill="1" applyBorder="1" applyAlignment="1">
      <alignment vertical="top"/>
    </xf>
    <xf numFmtId="0" fontId="0" fillId="28" borderId="110" xfId="0" applyFont="1" applyFill="1" applyBorder="1" applyAlignment="1">
      <alignment horizontal="left" vertical="top"/>
    </xf>
    <xf numFmtId="0" fontId="0" fillId="28" borderId="110" xfId="0" applyFont="1" applyFill="1" applyBorder="1" applyAlignment="1">
      <alignment horizontal="right" vertical="top"/>
    </xf>
    <xf numFmtId="175" fontId="244" fillId="2" borderId="0" xfId="5151" applyNumberFormat="1" applyFont="1" applyFill="1" applyBorder="1" applyAlignment="1">
      <alignment vertical="center"/>
    </xf>
    <xf numFmtId="175" fontId="245" fillId="2" borderId="0" xfId="5151" applyNumberFormat="1" applyFont="1" applyFill="1" applyBorder="1" applyAlignment="1">
      <alignment vertical="center"/>
    </xf>
    <xf numFmtId="9" fontId="70" fillId="26" borderId="35" xfId="5151" applyNumberFormat="1" applyFont="1" applyFill="1" applyBorder="1" applyAlignment="1">
      <alignment horizontal="center" vertical="center" wrapText="1"/>
    </xf>
    <xf numFmtId="40" fontId="247" fillId="28" borderId="35" xfId="0" quotePrefix="1" applyNumberFormat="1" applyFont="1" applyFill="1" applyBorder="1" applyAlignment="1" applyProtection="1">
      <alignment horizontal="center"/>
      <protection locked="0"/>
    </xf>
    <xf numFmtId="0" fontId="5" fillId="28" borderId="35" xfId="0" applyFont="1" applyFill="1" applyBorder="1" applyProtection="1">
      <protection locked="0"/>
    </xf>
    <xf numFmtId="289" fontId="5" fillId="28" borderId="35" xfId="0" applyNumberFormat="1" applyFont="1" applyFill="1" applyBorder="1" applyProtection="1">
      <protection locked="0"/>
    </xf>
    <xf numFmtId="290" fontId="5" fillId="28" borderId="35" xfId="0" applyNumberFormat="1" applyFont="1" applyFill="1" applyBorder="1" applyProtection="1">
      <protection locked="0"/>
    </xf>
    <xf numFmtId="43" fontId="5" fillId="28" borderId="35" xfId="71" applyFont="1" applyFill="1" applyBorder="1" applyProtection="1">
      <protection locked="0"/>
    </xf>
    <xf numFmtId="17" fontId="0" fillId="2" borderId="0" xfId="0" applyNumberFormat="1" applyFill="1"/>
    <xf numFmtId="17" fontId="70" fillId="26" borderId="35" xfId="5151" applyNumberFormat="1" applyFont="1" applyFill="1" applyBorder="1" applyAlignment="1">
      <alignment horizontal="center" vertical="center" wrapText="1"/>
    </xf>
    <xf numFmtId="9" fontId="70" fillId="26" borderId="120" xfId="5151" applyNumberFormat="1" applyFont="1" applyFill="1" applyBorder="1" applyAlignment="1">
      <alignment vertical="center" wrapText="1"/>
    </xf>
    <xf numFmtId="9" fontId="70" fillId="26" borderId="142" xfId="5151" applyNumberFormat="1" applyFont="1" applyFill="1" applyBorder="1" applyAlignment="1">
      <alignment vertical="center" wrapText="1"/>
    </xf>
    <xf numFmtId="9" fontId="70" fillId="26" borderId="143" xfId="5151" applyNumberFormat="1" applyFont="1" applyFill="1" applyBorder="1" applyAlignment="1">
      <alignment vertical="center" wrapText="1"/>
    </xf>
    <xf numFmtId="10" fontId="247" fillId="28" borderId="35" xfId="72" quotePrefix="1" applyNumberFormat="1" applyFont="1" applyFill="1" applyBorder="1" applyAlignment="1" applyProtection="1">
      <alignment horizontal="center"/>
      <protection locked="0"/>
    </xf>
    <xf numFmtId="289" fontId="5" fillId="28" borderId="53" xfId="0" applyNumberFormat="1" applyFont="1" applyFill="1" applyBorder="1" applyProtection="1">
      <protection locked="0"/>
    </xf>
    <xf numFmtId="40" fontId="247" fillId="28" borderId="53" xfId="0" quotePrefix="1" applyNumberFormat="1" applyFont="1" applyFill="1" applyBorder="1" applyAlignment="1" applyProtection="1">
      <alignment horizontal="center"/>
      <protection locked="0"/>
    </xf>
    <xf numFmtId="10" fontId="247" fillId="28" borderId="53" xfId="72" quotePrefix="1" applyNumberFormat="1" applyFont="1" applyFill="1" applyBorder="1" applyAlignment="1" applyProtection="1">
      <alignment horizontal="center"/>
      <protection locked="0"/>
    </xf>
    <xf numFmtId="0" fontId="0" fillId="2" borderId="144" xfId="0" applyFill="1" applyBorder="1"/>
    <xf numFmtId="0" fontId="0" fillId="2" borderId="145" xfId="0" applyFill="1" applyBorder="1"/>
    <xf numFmtId="0" fontId="0" fillId="2" borderId="38" xfId="0" applyFill="1" applyBorder="1"/>
    <xf numFmtId="0" fontId="0" fillId="2" borderId="102" xfId="0" applyFill="1" applyBorder="1"/>
    <xf numFmtId="0" fontId="3" fillId="2" borderId="120" xfId="0" applyFont="1" applyFill="1" applyBorder="1"/>
    <xf numFmtId="0" fontId="3" fillId="2" borderId="142" xfId="0" applyFont="1" applyFill="1" applyBorder="1"/>
    <xf numFmtId="44" fontId="3" fillId="2" borderId="143" xfId="0" applyNumberFormat="1" applyFont="1" applyFill="1" applyBorder="1"/>
    <xf numFmtId="40" fontId="1" fillId="2" borderId="0" xfId="0" applyNumberFormat="1" applyFont="1" applyFill="1" applyBorder="1" applyAlignment="1">
      <alignment horizontal="center"/>
    </xf>
    <xf numFmtId="176" fontId="1" fillId="2" borderId="0" xfId="0" applyNumberFormat="1" applyFont="1" applyFill="1" applyAlignment="1">
      <alignment horizontal="center"/>
    </xf>
    <xf numFmtId="176" fontId="1" fillId="2" borderId="0" xfId="0" applyNumberFormat="1" applyFont="1" applyFill="1" applyBorder="1" applyAlignment="1">
      <alignment horizontal="center"/>
    </xf>
    <xf numFmtId="8" fontId="1" fillId="2" borderId="146" xfId="70" applyNumberFormat="1" applyFont="1" applyFill="1" applyBorder="1" applyAlignment="1">
      <alignment horizontal="center"/>
    </xf>
    <xf numFmtId="8" fontId="1" fillId="2" borderId="38" xfId="70" applyNumberFormat="1" applyFont="1" applyFill="1" applyBorder="1" applyAlignment="1">
      <alignment horizontal="center"/>
    </xf>
    <xf numFmtId="9" fontId="70" fillId="26" borderId="143" xfId="5151" applyNumberFormat="1" applyFont="1" applyFill="1" applyBorder="1" applyAlignment="1">
      <alignment horizontal="center" vertical="center" wrapText="1"/>
    </xf>
    <xf numFmtId="0" fontId="50" fillId="26" borderId="131" xfId="0" applyNumberFormat="1" applyFont="1" applyFill="1" applyBorder="1" applyAlignment="1" applyProtection="1">
      <alignment vertical="center" wrapText="1"/>
      <protection locked="0"/>
    </xf>
    <xf numFmtId="0" fontId="50" fillId="26" borderId="132" xfId="0" applyNumberFormat="1" applyFont="1" applyFill="1" applyBorder="1" applyAlignment="1" applyProtection="1">
      <alignment vertical="center" wrapText="1"/>
      <protection locked="0"/>
    </xf>
    <xf numFmtId="0" fontId="46" fillId="92" borderId="0" xfId="0" applyFont="1" applyFill="1" applyAlignment="1">
      <alignment vertical="center"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0" fillId="28" borderId="122" xfId="0" applyFill="1" applyBorder="1" applyAlignment="1">
      <alignment horizontal="left"/>
    </xf>
    <xf numFmtId="0" fontId="0" fillId="28" borderId="134" xfId="0" applyFill="1" applyBorder="1" applyAlignment="1">
      <alignment horizontal="left"/>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center" vertical="center" wrapText="1"/>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132"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41" fillId="0" borderId="5" xfId="0" applyFont="1" applyBorder="1" applyAlignment="1">
      <alignment horizontal="center" vertical="center"/>
    </xf>
    <xf numFmtId="0" fontId="0" fillId="0" borderId="5" xfId="0" applyBorder="1" applyAlignment="1">
      <alignment horizontal="center" vertical="center"/>
    </xf>
    <xf numFmtId="0" fontId="235" fillId="2" borderId="5" xfId="0" applyFont="1" applyFill="1" applyBorder="1" applyAlignment="1">
      <alignment horizontal="left"/>
    </xf>
    <xf numFmtId="0" fontId="89" fillId="92" borderId="0" xfId="0" applyFont="1" applyFill="1" applyAlignment="1">
      <alignment horizontal="left" vertical="center" wrapText="1"/>
    </xf>
    <xf numFmtId="9" fontId="70" fillId="26" borderId="35" xfId="5151" applyNumberFormat="1" applyFont="1" applyFill="1" applyBorder="1" applyAlignment="1">
      <alignment horizontal="center" vertical="center" wrapText="1"/>
    </xf>
  </cellXfs>
  <cellStyles count="9773">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59 2" xfId="9772"/>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0183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314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105833</xdr:colOff>
      <xdr:row>1</xdr:row>
      <xdr:rowOff>131234</xdr:rowOff>
    </xdr:from>
    <xdr:to>
      <xdr:col>18</xdr:col>
      <xdr:colOff>10583</xdr:colOff>
      <xdr:row>11</xdr:row>
      <xdr:rowOff>101601</xdr:rowOff>
    </xdr:to>
    <xdr:grpSp>
      <xdr:nvGrpSpPr>
        <xdr:cNvPr id="2" name="Group 1"/>
        <xdr:cNvGrpSpPr/>
      </xdr:nvGrpSpPr>
      <xdr:grpSpPr>
        <a:xfrm>
          <a:off x="105833" y="321734"/>
          <a:ext cx="17822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29</xdr:col>
      <xdr:colOff>0</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29</xdr:col>
      <xdr:colOff>0</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21</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29</xdr:col>
      <xdr:colOff>0</xdr:colOff>
      <xdr:row>8</xdr:row>
      <xdr:rowOff>47625</xdr:rowOff>
    </xdr:from>
    <xdr:to>
      <xdr:col>29</xdr:col>
      <xdr:colOff>0</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oneCellAnchor>
    <xdr:from>
      <xdr:col>0</xdr:col>
      <xdr:colOff>409575</xdr:colOff>
      <xdr:row>16</xdr:row>
      <xdr:rowOff>0</xdr:rowOff>
    </xdr:from>
    <xdr:ext cx="800099" cy="619126"/>
    <xdr:sp macro="" textlink="">
      <xdr:nvSpPr>
        <xdr:cNvPr id="20" name="TextBox 19"/>
        <xdr:cNvSpPr txBox="1"/>
      </xdr:nvSpPr>
      <xdr:spPr>
        <a:xfrm>
          <a:off x="409575" y="347662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oneCellAnchor>
    <xdr:from>
      <xdr:col>0</xdr:col>
      <xdr:colOff>409575</xdr:colOff>
      <xdr:row>16</xdr:row>
      <xdr:rowOff>0</xdr:rowOff>
    </xdr:from>
    <xdr:ext cx="800099" cy="619126"/>
    <xdr:sp macro="" textlink="">
      <xdr:nvSpPr>
        <xdr:cNvPr id="22" name="TextBox 21"/>
        <xdr:cNvSpPr txBox="1"/>
      </xdr:nvSpPr>
      <xdr:spPr>
        <a:xfrm>
          <a:off x="409575" y="6585584"/>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oneCellAnchor>
    <xdr:from>
      <xdr:col>0</xdr:col>
      <xdr:colOff>409575</xdr:colOff>
      <xdr:row>16</xdr:row>
      <xdr:rowOff>0</xdr:rowOff>
    </xdr:from>
    <xdr:ext cx="800099" cy="619126"/>
    <xdr:sp macro="" textlink="">
      <xdr:nvSpPr>
        <xdr:cNvPr id="24" name="TextBox 23"/>
        <xdr:cNvSpPr txBox="1"/>
      </xdr:nvSpPr>
      <xdr:spPr>
        <a:xfrm>
          <a:off x="409575" y="9166860"/>
          <a:ext cx="800099"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 </a:t>
          </a:r>
        </a:p>
        <a:p>
          <a:endParaRPr lang="en-US" sz="1100"/>
        </a:p>
      </xdr:txBody>
    </xdr:sp>
    <xdr:clientData/>
  </xdr:oneCellAnchor>
  <xdr:twoCellAnchor>
    <xdr:from>
      <xdr:col>0</xdr:col>
      <xdr:colOff>232833</xdr:colOff>
      <xdr:row>25</xdr:row>
      <xdr:rowOff>74083</xdr:rowOff>
    </xdr:from>
    <xdr:to>
      <xdr:col>0</xdr:col>
      <xdr:colOff>476250</xdr:colOff>
      <xdr:row>54</xdr:row>
      <xdr:rowOff>148167</xdr:rowOff>
    </xdr:to>
    <xdr:sp macro="" textlink="">
      <xdr:nvSpPr>
        <xdr:cNvPr id="7" name="TextBox 6"/>
        <xdr:cNvSpPr txBox="1"/>
      </xdr:nvSpPr>
      <xdr:spPr>
        <a:xfrm>
          <a:off x="232833" y="6170083"/>
          <a:ext cx="243417" cy="559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100"/>
            <a:t>Convers i on </a:t>
          </a:r>
        </a:p>
        <a:p>
          <a:r>
            <a:rPr lang="en-US" sz="1100"/>
            <a:t>Month</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8864"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5291" y="281441"/>
          <a:ext cx="15425998" cy="157366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73191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EB/Rates/2020%20Rate%20Application/Whitby%20Rate%20Zone/LRAMVA/To%20OEB/Whitby_LRAMVA%20WorkForm_version%202.0-201906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UPDATED"/>
      <sheetName val="5.  2015-2020 LRAM-UPDATED"/>
      <sheetName val="6.  Carrying Charges-UPDATED"/>
      <sheetName val="6-b Carrying Charges-UPDATED"/>
      <sheetName val="7.  Persistence Report-NO NEED "/>
      <sheetName val="8.  Streetlighting-UPDATE NEEDE"/>
    </sheetNames>
    <sheetDataSet>
      <sheetData sheetId="0"/>
      <sheetData sheetId="1"/>
      <sheetData sheetId="2"/>
      <sheetData sheetId="3"/>
      <sheetData sheetId="4">
        <row r="29">
          <cell r="B29" t="str">
            <v>GS&gt;50 kW</v>
          </cell>
        </row>
        <row r="30">
          <cell r="B30" t="str">
            <v>Streetlighting</v>
          </cell>
        </row>
      </sheetData>
      <sheetData sheetId="5"/>
      <sheetData sheetId="6"/>
      <sheetData sheetId="7"/>
      <sheetData sheetId="8"/>
      <sheetData sheetId="9"/>
      <sheetData sheetId="10"/>
      <sheetData sheetId="11">
        <row r="14">
          <cell r="I14" t="str">
            <v>Residential</v>
          </cell>
          <cell r="J14" t="str">
            <v>GS&lt;50 kW</v>
          </cell>
          <cell r="K14" t="str">
            <v>GS&gt;50 kW</v>
          </cell>
          <cell r="L14" t="str">
            <v>Streetlighting</v>
          </cell>
          <cell r="W14" t="str">
            <v>Total</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D28" sqref="A1:D2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7" t="s">
        <v>174</v>
      </c>
      <c r="C3" s="847"/>
    </row>
    <row r="4" spans="1:3" ht="11.25" customHeight="1"/>
    <row r="5" spans="1:3" s="30" customFormat="1" ht="25.5" customHeight="1">
      <c r="B5" s="60" t="s">
        <v>419</v>
      </c>
      <c r="C5" s="60" t="s">
        <v>173</v>
      </c>
    </row>
    <row r="6" spans="1:3" s="176" customFormat="1" ht="48" customHeight="1">
      <c r="A6" s="240"/>
      <c r="B6" s="617" t="s">
        <v>170</v>
      </c>
      <c r="C6" s="670" t="s">
        <v>596</v>
      </c>
    </row>
    <row r="7" spans="1:3" s="176" customFormat="1" ht="21" customHeight="1">
      <c r="A7" s="240"/>
      <c r="B7" s="611" t="s">
        <v>549</v>
      </c>
      <c r="C7" s="671" t="s">
        <v>609</v>
      </c>
    </row>
    <row r="8" spans="1:3" s="176" customFormat="1" ht="32.25" customHeight="1">
      <c r="B8" s="611" t="s">
        <v>366</v>
      </c>
      <c r="C8" s="672" t="s">
        <v>597</v>
      </c>
    </row>
    <row r="9" spans="1:3" s="176" customFormat="1" ht="27.75" customHeight="1">
      <c r="B9" s="611" t="s">
        <v>169</v>
      </c>
      <c r="C9" s="672" t="s">
        <v>598</v>
      </c>
    </row>
    <row r="10" spans="1:3" s="176" customFormat="1" ht="33" customHeight="1">
      <c r="B10" s="611" t="s">
        <v>594</v>
      </c>
      <c r="C10" s="671" t="s">
        <v>602</v>
      </c>
    </row>
    <row r="11" spans="1:3" s="176" customFormat="1" ht="26.25" customHeight="1">
      <c r="B11" s="626" t="s">
        <v>367</v>
      </c>
      <c r="C11" s="674" t="s">
        <v>599</v>
      </c>
    </row>
    <row r="12" spans="1:3" s="176" customFormat="1" ht="39.75" customHeight="1">
      <c r="B12" s="611" t="s">
        <v>368</v>
      </c>
      <c r="C12" s="672" t="s">
        <v>600</v>
      </c>
    </row>
    <row r="13" spans="1:3" s="176" customFormat="1" ht="18" customHeight="1">
      <c r="B13" s="611" t="s">
        <v>369</v>
      </c>
      <c r="C13" s="672" t="s">
        <v>601</v>
      </c>
    </row>
    <row r="14" spans="1:3" s="176" customFormat="1" ht="13.5" customHeight="1">
      <c r="B14" s="611"/>
      <c r="C14" s="673"/>
    </row>
    <row r="15" spans="1:3" s="176" customFormat="1" ht="18" customHeight="1">
      <c r="B15" s="611" t="s">
        <v>667</v>
      </c>
      <c r="C15" s="671" t="s">
        <v>665</v>
      </c>
    </row>
    <row r="16" spans="1:3" s="176" customFormat="1" ht="8.25" customHeight="1">
      <c r="B16" s="611"/>
      <c r="C16" s="673"/>
    </row>
    <row r="17" spans="2:3" s="176" customFormat="1" ht="33" customHeight="1">
      <c r="B17" s="675" t="s">
        <v>595</v>
      </c>
      <c r="C17" s="676"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25" right="0.25" top="0.75" bottom="0.75" header="0.3" footer="0.3"/>
  <pageSetup scale="71"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383" zoomScale="90" zoomScaleNormal="90" zoomScaleSheetLayoutView="80" zoomScalePageLayoutView="85" workbookViewId="0">
      <selection activeCell="A404" sqref="A404:AB532"/>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9" width="10.140625" style="252" bestFit="1" customWidth="1" outlineLevel="1"/>
    <col min="10" max="10" width="11.5703125" style="252" customWidth="1" outlineLevel="1"/>
    <col min="11"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910"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10"/>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94" t="s">
        <v>548</v>
      </c>
      <c r="D5" s="895"/>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10" t="s">
        <v>502</v>
      </c>
      <c r="C7" s="911" t="s">
        <v>628</v>
      </c>
      <c r="D7" s="911"/>
      <c r="E7" s="911"/>
      <c r="F7" s="911"/>
      <c r="G7" s="911"/>
      <c r="H7" s="911"/>
      <c r="I7" s="911"/>
      <c r="J7" s="911"/>
      <c r="K7" s="911"/>
      <c r="L7" s="911"/>
      <c r="M7" s="911"/>
      <c r="N7" s="911"/>
      <c r="O7" s="911"/>
      <c r="P7" s="911"/>
      <c r="Q7" s="911"/>
      <c r="R7" s="911"/>
      <c r="S7" s="911"/>
      <c r="T7" s="911"/>
      <c r="U7" s="911"/>
      <c r="V7" s="911"/>
      <c r="W7" s="911"/>
      <c r="X7" s="911"/>
      <c r="Y7" s="605"/>
      <c r="Z7" s="605"/>
      <c r="AA7" s="605"/>
      <c r="AB7" s="605"/>
      <c r="AC7" s="605"/>
      <c r="AD7" s="605"/>
      <c r="AE7" s="269"/>
      <c r="AF7" s="269"/>
      <c r="AG7" s="269"/>
      <c r="AH7" s="269"/>
      <c r="AI7" s="269"/>
      <c r="AJ7" s="269"/>
      <c r="AK7" s="269"/>
      <c r="AL7" s="269"/>
    </row>
    <row r="8" spans="1:39" s="270" customFormat="1" ht="58.5" customHeight="1">
      <c r="A8" s="508"/>
      <c r="B8" s="910"/>
      <c r="C8" s="911" t="s">
        <v>566</v>
      </c>
      <c r="D8" s="911"/>
      <c r="E8" s="911"/>
      <c r="F8" s="911"/>
      <c r="G8" s="911"/>
      <c r="H8" s="911"/>
      <c r="I8" s="911"/>
      <c r="J8" s="911"/>
      <c r="K8" s="911"/>
      <c r="L8" s="911"/>
      <c r="M8" s="911"/>
      <c r="N8" s="911"/>
      <c r="O8" s="911"/>
      <c r="P8" s="911"/>
      <c r="Q8" s="911"/>
      <c r="R8" s="911"/>
      <c r="S8" s="911"/>
      <c r="T8" s="911"/>
      <c r="U8" s="911"/>
      <c r="V8" s="911"/>
      <c r="W8" s="911"/>
      <c r="X8" s="911"/>
      <c r="Y8" s="605"/>
      <c r="Z8" s="605"/>
      <c r="AA8" s="605"/>
      <c r="AB8" s="605"/>
      <c r="AC8" s="605"/>
      <c r="AD8" s="605"/>
      <c r="AE8" s="271"/>
      <c r="AF8" s="254"/>
      <c r="AG8" s="254"/>
      <c r="AH8" s="254"/>
      <c r="AI8" s="254"/>
      <c r="AJ8" s="254"/>
      <c r="AK8" s="254"/>
      <c r="AL8" s="254"/>
      <c r="AM8" s="255"/>
    </row>
    <row r="9" spans="1:39" s="270" customFormat="1" ht="57.75" customHeight="1">
      <c r="A9" s="508"/>
      <c r="B9" s="272"/>
      <c r="C9" s="911" t="s">
        <v>565</v>
      </c>
      <c r="D9" s="911"/>
      <c r="E9" s="911"/>
      <c r="F9" s="911"/>
      <c r="G9" s="911"/>
      <c r="H9" s="911"/>
      <c r="I9" s="911"/>
      <c r="J9" s="911"/>
      <c r="K9" s="911"/>
      <c r="L9" s="911"/>
      <c r="M9" s="911"/>
      <c r="N9" s="911"/>
      <c r="O9" s="911"/>
      <c r="P9" s="911"/>
      <c r="Q9" s="911"/>
      <c r="R9" s="911"/>
      <c r="S9" s="911"/>
      <c r="T9" s="911"/>
      <c r="U9" s="911"/>
      <c r="V9" s="911"/>
      <c r="W9" s="911"/>
      <c r="X9" s="911"/>
      <c r="Y9" s="605"/>
      <c r="Z9" s="605"/>
      <c r="AA9" s="605"/>
      <c r="AB9" s="605"/>
      <c r="AC9" s="605"/>
      <c r="AD9" s="605"/>
      <c r="AE9" s="271"/>
      <c r="AF9" s="254"/>
      <c r="AG9" s="254"/>
      <c r="AH9" s="254"/>
      <c r="AI9" s="254"/>
      <c r="AJ9" s="254"/>
      <c r="AK9" s="254"/>
      <c r="AL9" s="254"/>
      <c r="AM9" s="255"/>
    </row>
    <row r="10" spans="1:39" ht="41.25" customHeight="1">
      <c r="B10" s="274"/>
      <c r="C10" s="911" t="s">
        <v>631</v>
      </c>
      <c r="D10" s="911"/>
      <c r="E10" s="911"/>
      <c r="F10" s="911"/>
      <c r="G10" s="911"/>
      <c r="H10" s="911"/>
      <c r="I10" s="911"/>
      <c r="J10" s="911"/>
      <c r="K10" s="911"/>
      <c r="L10" s="911"/>
      <c r="M10" s="911"/>
      <c r="N10" s="911"/>
      <c r="O10" s="911"/>
      <c r="P10" s="911"/>
      <c r="Q10" s="911"/>
      <c r="R10" s="911"/>
      <c r="S10" s="911"/>
      <c r="T10" s="911"/>
      <c r="U10" s="911"/>
      <c r="V10" s="911"/>
      <c r="W10" s="911"/>
      <c r="X10" s="911"/>
      <c r="Y10" s="605"/>
      <c r="Z10" s="605"/>
      <c r="AA10" s="605"/>
      <c r="AB10" s="605"/>
      <c r="AC10" s="605"/>
      <c r="AD10" s="605"/>
      <c r="AE10" s="271"/>
      <c r="AF10" s="275"/>
      <c r="AG10" s="275"/>
      <c r="AH10" s="275"/>
      <c r="AI10" s="275"/>
      <c r="AJ10" s="275"/>
      <c r="AK10" s="275"/>
      <c r="AL10" s="275"/>
    </row>
    <row r="11" spans="1:39" ht="53.25" customHeight="1">
      <c r="C11" s="911" t="s">
        <v>616</v>
      </c>
      <c r="D11" s="911"/>
      <c r="E11" s="911"/>
      <c r="F11" s="911"/>
      <c r="G11" s="911"/>
      <c r="H11" s="911"/>
      <c r="I11" s="911"/>
      <c r="J11" s="911"/>
      <c r="K11" s="911"/>
      <c r="L11" s="911"/>
      <c r="M11" s="911"/>
      <c r="N11" s="911"/>
      <c r="O11" s="911"/>
      <c r="P11" s="911"/>
      <c r="Q11" s="911"/>
      <c r="R11" s="911"/>
      <c r="S11" s="911"/>
      <c r="T11" s="911"/>
      <c r="U11" s="911"/>
      <c r="V11" s="911"/>
      <c r="W11" s="911"/>
      <c r="X11" s="911"/>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10" t="s">
        <v>524</v>
      </c>
      <c r="C13" s="590" t="s">
        <v>519</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910"/>
      <c r="C14" s="590" t="s">
        <v>520</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521</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522</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240</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99" t="s">
        <v>210</v>
      </c>
      <c r="C19" s="901" t="s">
        <v>33</v>
      </c>
      <c r="D19" s="283" t="s">
        <v>421</v>
      </c>
      <c r="E19" s="903" t="s">
        <v>208</v>
      </c>
      <c r="F19" s="904"/>
      <c r="G19" s="904"/>
      <c r="H19" s="904"/>
      <c r="I19" s="904"/>
      <c r="J19" s="904"/>
      <c r="K19" s="904"/>
      <c r="L19" s="904"/>
      <c r="M19" s="905"/>
      <c r="N19" s="908" t="s">
        <v>212</v>
      </c>
      <c r="O19" s="283" t="s">
        <v>422</v>
      </c>
      <c r="P19" s="903" t="s">
        <v>211</v>
      </c>
      <c r="Q19" s="904"/>
      <c r="R19" s="904"/>
      <c r="S19" s="904"/>
      <c r="T19" s="904"/>
      <c r="U19" s="904"/>
      <c r="V19" s="904"/>
      <c r="W19" s="904"/>
      <c r="X19" s="905"/>
      <c r="Y19" s="906" t="s">
        <v>242</v>
      </c>
      <c r="Z19" s="907"/>
      <c r="AA19" s="907"/>
      <c r="AB19" s="907"/>
      <c r="AC19" s="844"/>
      <c r="AD19" s="844"/>
      <c r="AE19" s="844"/>
      <c r="AF19" s="844"/>
      <c r="AG19" s="844"/>
      <c r="AH19" s="844"/>
      <c r="AI19" s="844"/>
      <c r="AJ19" s="844"/>
      <c r="AK19" s="844"/>
      <c r="AL19" s="844"/>
      <c r="AM19" s="845"/>
    </row>
    <row r="20" spans="1:39" s="282" customFormat="1" ht="59.25" customHeight="1">
      <c r="A20" s="508"/>
      <c r="B20" s="900"/>
      <c r="C20" s="902"/>
      <c r="D20" s="284">
        <v>2011</v>
      </c>
      <c r="E20" s="284">
        <v>2012</v>
      </c>
      <c r="F20" s="284">
        <v>2013</v>
      </c>
      <c r="G20" s="284">
        <v>2014</v>
      </c>
      <c r="H20" s="284">
        <v>2015</v>
      </c>
      <c r="I20" s="284">
        <v>2016</v>
      </c>
      <c r="J20" s="284">
        <v>2017</v>
      </c>
      <c r="K20" s="284">
        <v>2018</v>
      </c>
      <c r="L20" s="284">
        <v>2019</v>
      </c>
      <c r="M20" s="284">
        <v>2020</v>
      </c>
      <c r="N20" s="909"/>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Streetlighting</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226453</v>
      </c>
      <c r="E22" s="294">
        <v>226453.15</v>
      </c>
      <c r="F22" s="294">
        <v>226453.15</v>
      </c>
      <c r="G22" s="294">
        <v>226148.76</v>
      </c>
      <c r="H22" s="294">
        <v>153556.72</v>
      </c>
      <c r="I22" s="294">
        <v>0</v>
      </c>
      <c r="J22" s="294">
        <v>0</v>
      </c>
      <c r="K22" s="294"/>
      <c r="L22" s="294"/>
      <c r="M22" s="294"/>
      <c r="N22" s="290"/>
      <c r="O22" s="294">
        <v>31</v>
      </c>
      <c r="P22" s="294">
        <v>31</v>
      </c>
      <c r="Q22" s="294">
        <v>31</v>
      </c>
      <c r="R22" s="294">
        <v>30.5</v>
      </c>
      <c r="S22" s="294">
        <v>20.190000000000001</v>
      </c>
      <c r="T22" s="294">
        <v>0</v>
      </c>
      <c r="U22" s="294">
        <v>0</v>
      </c>
      <c r="V22" s="294"/>
      <c r="W22" s="294"/>
      <c r="X22" s="294"/>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213</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3509</v>
      </c>
      <c r="E25" s="294">
        <v>3509.23</v>
      </c>
      <c r="F25" s="294">
        <v>3509.23</v>
      </c>
      <c r="G25" s="294">
        <v>2611.42</v>
      </c>
      <c r="H25" s="294">
        <v>0</v>
      </c>
      <c r="I25" s="294">
        <v>0</v>
      </c>
      <c r="J25" s="294">
        <v>0</v>
      </c>
      <c r="K25" s="294"/>
      <c r="L25" s="294"/>
      <c r="M25" s="294"/>
      <c r="N25" s="290"/>
      <c r="O25" s="294">
        <v>2</v>
      </c>
      <c r="P25" s="294">
        <v>2</v>
      </c>
      <c r="Q25" s="294">
        <v>2</v>
      </c>
      <c r="R25" s="294">
        <v>1.46</v>
      </c>
      <c r="S25" s="294">
        <v>0</v>
      </c>
      <c r="T25" s="294">
        <v>0</v>
      </c>
      <c r="U25" s="294">
        <v>0</v>
      </c>
      <c r="V25" s="294"/>
      <c r="W25" s="294"/>
      <c r="X25" s="294"/>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213</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580361</v>
      </c>
      <c r="E28" s="294">
        <v>580360.59</v>
      </c>
      <c r="F28" s="294">
        <v>580360.59</v>
      </c>
      <c r="G28" s="294">
        <v>580360.59</v>
      </c>
      <c r="H28" s="294">
        <v>580360.59</v>
      </c>
      <c r="I28" s="294">
        <v>580360.59</v>
      </c>
      <c r="J28" s="294">
        <v>580360.59389999998</v>
      </c>
      <c r="K28" s="294"/>
      <c r="L28" s="294"/>
      <c r="M28" s="294"/>
      <c r="N28" s="290"/>
      <c r="O28" s="294">
        <v>319</v>
      </c>
      <c r="P28" s="294">
        <v>319</v>
      </c>
      <c r="Q28" s="294">
        <v>319</v>
      </c>
      <c r="R28" s="294">
        <v>318.79000000000002</v>
      </c>
      <c r="S28" s="294">
        <v>318.79000000000002</v>
      </c>
      <c r="T28" s="294">
        <v>318.78579999999999</v>
      </c>
      <c r="U28" s="294">
        <v>318.78584999999998</v>
      </c>
      <c r="V28" s="294"/>
      <c r="W28" s="294"/>
      <c r="X28" s="294"/>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213</v>
      </c>
      <c r="C29" s="290" t="s">
        <v>163</v>
      </c>
      <c r="D29" s="294">
        <v>-72230.350000000006</v>
      </c>
      <c r="E29" s="294">
        <v>-72230.350000000006</v>
      </c>
      <c r="F29" s="294">
        <v>-72230.350000000006</v>
      </c>
      <c r="G29" s="294">
        <v>-72230.350000000006</v>
      </c>
      <c r="H29" s="294">
        <v>-72230.350000000006</v>
      </c>
      <c r="I29" s="294">
        <v>-72230.350000000006</v>
      </c>
      <c r="J29" s="294">
        <v>-72230.354500000001</v>
      </c>
      <c r="K29" s="294"/>
      <c r="L29" s="294"/>
      <c r="M29" s="294"/>
      <c r="N29" s="467"/>
      <c r="O29" s="294">
        <v>-40</v>
      </c>
      <c r="P29" s="294">
        <v>-40</v>
      </c>
      <c r="Q29" s="294">
        <v>-40</v>
      </c>
      <c r="R29" s="294">
        <v>-40</v>
      </c>
      <c r="S29" s="294">
        <v>-40</v>
      </c>
      <c r="T29" s="294">
        <f>-40.07</f>
        <v>-40.07</v>
      </c>
      <c r="U29" s="294">
        <f>-40.0705</f>
        <v>-40.070500000000003</v>
      </c>
      <c r="V29" s="294"/>
      <c r="W29" s="294"/>
      <c r="X29" s="294"/>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191285</v>
      </c>
      <c r="E31" s="294">
        <v>191284.51</v>
      </c>
      <c r="F31" s="294">
        <v>191284.51</v>
      </c>
      <c r="G31" s="294">
        <v>191284.51</v>
      </c>
      <c r="H31" s="294">
        <v>176008.38</v>
      </c>
      <c r="I31" s="294">
        <v>159319.85999999999</v>
      </c>
      <c r="J31" s="294">
        <v>120990.47199999999</v>
      </c>
      <c r="K31" s="294"/>
      <c r="L31" s="294"/>
      <c r="M31" s="294"/>
      <c r="N31" s="290"/>
      <c r="O31" s="294">
        <v>12</v>
      </c>
      <c r="P31" s="294">
        <v>12</v>
      </c>
      <c r="Q31" s="294">
        <v>12</v>
      </c>
      <c r="R31" s="294">
        <v>11.55</v>
      </c>
      <c r="S31" s="294">
        <v>10.84</v>
      </c>
      <c r="T31" s="294">
        <v>10.071400000000001</v>
      </c>
      <c r="U31" s="294">
        <v>8.2966700000000007</v>
      </c>
      <c r="V31" s="294"/>
      <c r="W31" s="294"/>
      <c r="X31" s="294"/>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213</v>
      </c>
      <c r="C32" s="290" t="s">
        <v>163</v>
      </c>
      <c r="D32" s="294">
        <v>2384.66</v>
      </c>
      <c r="E32" s="294">
        <v>2384.66</v>
      </c>
      <c r="F32" s="294">
        <v>2384.66</v>
      </c>
      <c r="G32" s="294">
        <v>2384.66</v>
      </c>
      <c r="H32" s="294">
        <v>2384.66</v>
      </c>
      <c r="I32" s="294">
        <v>2179</v>
      </c>
      <c r="J32" s="294">
        <v>1336.68444</v>
      </c>
      <c r="K32" s="294"/>
      <c r="L32" s="294"/>
      <c r="M32" s="294"/>
      <c r="N32" s="467"/>
      <c r="O32" s="294">
        <v>0</v>
      </c>
      <c r="P32" s="294">
        <v>0</v>
      </c>
      <c r="Q32" s="294">
        <v>0</v>
      </c>
      <c r="R32" s="294">
        <v>0</v>
      </c>
      <c r="S32" s="294">
        <v>0</v>
      </c>
      <c r="T32" s="294">
        <v>0</v>
      </c>
      <c r="U32" s="294">
        <v>9.0745999999999993E-2</v>
      </c>
      <c r="V32" s="294"/>
      <c r="W32" s="294"/>
      <c r="X32" s="294"/>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254227</v>
      </c>
      <c r="E34" s="294">
        <v>254227.22</v>
      </c>
      <c r="F34" s="294">
        <v>254227.22</v>
      </c>
      <c r="G34" s="294">
        <v>254227.22</v>
      </c>
      <c r="H34" s="294">
        <v>232344.95999999999</v>
      </c>
      <c r="I34" s="294">
        <v>208439.51</v>
      </c>
      <c r="J34" s="294">
        <v>157150.1024</v>
      </c>
      <c r="K34" s="294"/>
      <c r="L34" s="294"/>
      <c r="M34" s="294"/>
      <c r="N34" s="290"/>
      <c r="O34" s="294">
        <v>15</v>
      </c>
      <c r="P34" s="294">
        <v>15</v>
      </c>
      <c r="Q34" s="294">
        <v>15</v>
      </c>
      <c r="R34" s="294">
        <v>14.55</v>
      </c>
      <c r="S34" s="294">
        <v>13.53</v>
      </c>
      <c r="T34" s="294">
        <v>12.426</v>
      </c>
      <c r="U34" s="294">
        <v>10.05129</v>
      </c>
      <c r="V34" s="294"/>
      <c r="W34" s="294"/>
      <c r="X34" s="294"/>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213</v>
      </c>
      <c r="C35" s="290" t="s">
        <v>163</v>
      </c>
      <c r="D35" s="294">
        <v>18888.23</v>
      </c>
      <c r="E35" s="294">
        <v>18888.23</v>
      </c>
      <c r="F35" s="294">
        <v>18888.23</v>
      </c>
      <c r="G35" s="294">
        <v>18888.23</v>
      </c>
      <c r="H35" s="294">
        <v>18888.23</v>
      </c>
      <c r="I35" s="294">
        <v>17164</v>
      </c>
      <c r="J35" s="294">
        <v>9266.6522999999997</v>
      </c>
      <c r="K35" s="294"/>
      <c r="L35" s="294"/>
      <c r="M35" s="294"/>
      <c r="N35" s="467"/>
      <c r="O35" s="294">
        <v>1</v>
      </c>
      <c r="P35" s="294">
        <v>1</v>
      </c>
      <c r="Q35" s="294">
        <v>1</v>
      </c>
      <c r="R35" s="294">
        <v>1</v>
      </c>
      <c r="S35" s="294">
        <v>1</v>
      </c>
      <c r="T35" s="294">
        <v>0.85</v>
      </c>
      <c r="U35" s="294">
        <v>0.48759999999999998</v>
      </c>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v>0</v>
      </c>
      <c r="E37" s="294"/>
      <c r="F37" s="294"/>
      <c r="G37" s="294"/>
      <c r="H37" s="294"/>
      <c r="I37" s="294"/>
      <c r="J37" s="294"/>
      <c r="K37" s="294"/>
      <c r="L37" s="294"/>
      <c r="M37" s="294"/>
      <c r="N37" s="290"/>
      <c r="O37" s="294">
        <v>0</v>
      </c>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213</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v>0</v>
      </c>
      <c r="E40" s="294"/>
      <c r="F40" s="294"/>
      <c r="G40" s="294"/>
      <c r="H40" s="294"/>
      <c r="I40" s="294"/>
      <c r="J40" s="294"/>
      <c r="K40" s="294"/>
      <c r="L40" s="294"/>
      <c r="M40" s="294"/>
      <c r="N40" s="290"/>
      <c r="O40" s="294">
        <v>0</v>
      </c>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213</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482</v>
      </c>
      <c r="C43" s="290" t="s">
        <v>25</v>
      </c>
      <c r="D43" s="294">
        <v>0</v>
      </c>
      <c r="E43" s="294"/>
      <c r="F43" s="294"/>
      <c r="G43" s="294"/>
      <c r="H43" s="294"/>
      <c r="I43" s="294"/>
      <c r="J43" s="294"/>
      <c r="K43" s="294"/>
      <c r="L43" s="294"/>
      <c r="M43" s="294"/>
      <c r="N43" s="290"/>
      <c r="O43" s="294">
        <v>0</v>
      </c>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213</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v>0</v>
      </c>
      <c r="E46" s="294"/>
      <c r="F46" s="294"/>
      <c r="G46" s="294"/>
      <c r="H46" s="294"/>
      <c r="I46" s="294"/>
      <c r="J46" s="294"/>
      <c r="K46" s="294"/>
      <c r="L46" s="294"/>
      <c r="M46" s="294"/>
      <c r="N46" s="290"/>
      <c r="O46" s="294">
        <v>0</v>
      </c>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213</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v>824817</v>
      </c>
      <c r="E50" s="294">
        <v>824817</v>
      </c>
      <c r="F50" s="294">
        <v>824817</v>
      </c>
      <c r="G50" s="294">
        <v>824817</v>
      </c>
      <c r="H50" s="294">
        <v>824817</v>
      </c>
      <c r="I50" s="294">
        <v>824817</v>
      </c>
      <c r="J50" s="294">
        <v>824817.05</v>
      </c>
      <c r="K50" s="294"/>
      <c r="L50" s="294"/>
      <c r="M50" s="294"/>
      <c r="N50" s="294">
        <v>12</v>
      </c>
      <c r="O50" s="294">
        <v>141.82</v>
      </c>
      <c r="P50" s="294">
        <v>141.82</v>
      </c>
      <c r="Q50" s="294">
        <v>141.82</v>
      </c>
      <c r="R50" s="294">
        <v>141.82</v>
      </c>
      <c r="S50" s="294">
        <v>141.82</v>
      </c>
      <c r="T50" s="294">
        <v>141.82</v>
      </c>
      <c r="U50" s="294">
        <v>141.81700000000001</v>
      </c>
      <c r="V50" s="294"/>
      <c r="W50" s="294"/>
      <c r="X50" s="294"/>
      <c r="Y50" s="414"/>
      <c r="Z50" s="414"/>
      <c r="AA50" s="414">
        <v>1</v>
      </c>
      <c r="AB50" s="414"/>
      <c r="AC50" s="414"/>
      <c r="AD50" s="414"/>
      <c r="AE50" s="414"/>
      <c r="AF50" s="414"/>
      <c r="AG50" s="414"/>
      <c r="AH50" s="414"/>
      <c r="AI50" s="414"/>
      <c r="AJ50" s="414"/>
      <c r="AK50" s="414"/>
      <c r="AL50" s="414"/>
      <c r="AM50" s="295">
        <f>SUM(Y50:AL50)</f>
        <v>1</v>
      </c>
    </row>
    <row r="51" spans="1:42" s="282" customFormat="1" ht="15" outlineLevel="1">
      <c r="A51" s="508"/>
      <c r="B51" s="293" t="s">
        <v>213</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1</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v>43922</v>
      </c>
      <c r="E53" s="294">
        <v>43921.7</v>
      </c>
      <c r="F53" s="294">
        <v>41453.42</v>
      </c>
      <c r="G53" s="294">
        <v>33345.94</v>
      </c>
      <c r="H53" s="294">
        <v>33345.94</v>
      </c>
      <c r="I53" s="294">
        <v>32800</v>
      </c>
      <c r="J53" s="294">
        <v>9946.5707999999995</v>
      </c>
      <c r="K53" s="294"/>
      <c r="L53" s="294"/>
      <c r="M53" s="294"/>
      <c r="N53" s="294">
        <v>12</v>
      </c>
      <c r="O53" s="294">
        <v>21.841422079401013</v>
      </c>
      <c r="P53" s="294">
        <v>21.841422079401013</v>
      </c>
      <c r="Q53" s="294">
        <v>20.957718395542777</v>
      </c>
      <c r="R53" s="294">
        <v>18.465604877700063</v>
      </c>
      <c r="S53" s="294">
        <v>18.47</v>
      </c>
      <c r="T53" s="294">
        <v>18.23</v>
      </c>
      <c r="U53" s="294">
        <v>9.6614295000000006</v>
      </c>
      <c r="V53" s="294"/>
      <c r="W53" s="294"/>
      <c r="X53" s="294"/>
      <c r="Y53" s="414"/>
      <c r="Z53" s="414">
        <v>1</v>
      </c>
      <c r="AA53" s="414"/>
      <c r="AB53" s="414"/>
      <c r="AC53" s="414"/>
      <c r="AD53" s="414"/>
      <c r="AE53" s="414"/>
      <c r="AF53" s="414"/>
      <c r="AG53" s="414"/>
      <c r="AH53" s="414"/>
      <c r="AI53" s="414"/>
      <c r="AJ53" s="414"/>
      <c r="AK53" s="414"/>
      <c r="AL53" s="414"/>
      <c r="AM53" s="295">
        <f>SUM(Y53:AL53)</f>
        <v>1</v>
      </c>
    </row>
    <row r="54" spans="1:42" s="282" customFormat="1" ht="15" outlineLevel="1">
      <c r="A54" s="508"/>
      <c r="B54" s="314" t="s">
        <v>213</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v>0</v>
      </c>
      <c r="E56" s="294"/>
      <c r="F56" s="294"/>
      <c r="G56" s="294"/>
      <c r="H56" s="294"/>
      <c r="I56" s="294"/>
      <c r="J56" s="294"/>
      <c r="K56" s="294"/>
      <c r="L56" s="294"/>
      <c r="M56" s="294"/>
      <c r="N56" s="294">
        <v>3</v>
      </c>
      <c r="O56" s="294">
        <v>0</v>
      </c>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213</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v>0</v>
      </c>
      <c r="E59" s="294"/>
      <c r="F59" s="294"/>
      <c r="G59" s="294"/>
      <c r="H59" s="294"/>
      <c r="I59" s="294"/>
      <c r="J59" s="294"/>
      <c r="K59" s="294"/>
      <c r="L59" s="294"/>
      <c r="M59" s="294"/>
      <c r="N59" s="294">
        <v>12</v>
      </c>
      <c r="O59" s="294">
        <v>0</v>
      </c>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213</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v>0</v>
      </c>
      <c r="E62" s="294"/>
      <c r="F62" s="294"/>
      <c r="G62" s="294"/>
      <c r="H62" s="294"/>
      <c r="I62" s="294"/>
      <c r="J62" s="294"/>
      <c r="K62" s="294"/>
      <c r="L62" s="294"/>
      <c r="M62" s="294"/>
      <c r="N62" s="294">
        <v>12</v>
      </c>
      <c r="O62" s="294">
        <v>0</v>
      </c>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213</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483</v>
      </c>
      <c r="C65" s="290" t="s">
        <v>25</v>
      </c>
      <c r="D65" s="294">
        <v>0</v>
      </c>
      <c r="E65" s="294"/>
      <c r="F65" s="294"/>
      <c r="G65" s="294"/>
      <c r="H65" s="294"/>
      <c r="I65" s="294"/>
      <c r="J65" s="294"/>
      <c r="K65" s="294"/>
      <c r="L65" s="294"/>
      <c r="M65" s="294"/>
      <c r="N65" s="290"/>
      <c r="O65" s="294">
        <v>0</v>
      </c>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213</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484</v>
      </c>
      <c r="C68" s="290" t="s">
        <v>25</v>
      </c>
      <c r="D68" s="294">
        <v>0</v>
      </c>
      <c r="E68" s="294"/>
      <c r="F68" s="294"/>
      <c r="G68" s="294"/>
      <c r="H68" s="294"/>
      <c r="I68" s="294"/>
      <c r="J68" s="294"/>
      <c r="K68" s="294"/>
      <c r="L68" s="294"/>
      <c r="M68" s="294"/>
      <c r="N68" s="290"/>
      <c r="O68" s="294">
        <v>0</v>
      </c>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213</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v>4235</v>
      </c>
      <c r="E71" s="294"/>
      <c r="F71" s="294"/>
      <c r="G71" s="294"/>
      <c r="H71" s="294"/>
      <c r="I71" s="294"/>
      <c r="J71" s="294"/>
      <c r="K71" s="294"/>
      <c r="L71" s="294"/>
      <c r="M71" s="294"/>
      <c r="N71" s="290"/>
      <c r="O71" s="294">
        <v>108.46</v>
      </c>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213</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v>0</v>
      </c>
      <c r="E75" s="294">
        <v>0</v>
      </c>
      <c r="F75" s="294"/>
      <c r="G75" s="294"/>
      <c r="H75" s="294"/>
      <c r="I75" s="294"/>
      <c r="J75" s="294"/>
      <c r="K75" s="294"/>
      <c r="L75" s="294"/>
      <c r="M75" s="294"/>
      <c r="N75" s="294">
        <v>12</v>
      </c>
      <c r="O75" s="294">
        <v>0</v>
      </c>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213</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v>0</v>
      </c>
      <c r="E78" s="294">
        <v>0</v>
      </c>
      <c r="F78" s="294"/>
      <c r="G78" s="294"/>
      <c r="H78" s="294"/>
      <c r="I78" s="294"/>
      <c r="J78" s="294"/>
      <c r="K78" s="294"/>
      <c r="L78" s="294"/>
      <c r="M78" s="294"/>
      <c r="N78" s="294">
        <v>12</v>
      </c>
      <c r="O78" s="294">
        <v>0</v>
      </c>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213</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v>0</v>
      </c>
      <c r="E81" s="294">
        <v>0</v>
      </c>
      <c r="F81" s="294"/>
      <c r="G81" s="294"/>
      <c r="H81" s="294"/>
      <c r="I81" s="294"/>
      <c r="J81" s="294"/>
      <c r="K81" s="294"/>
      <c r="L81" s="294"/>
      <c r="M81" s="294"/>
      <c r="N81" s="294">
        <v>12</v>
      </c>
      <c r="O81" s="294">
        <v>0</v>
      </c>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213</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v>364108</v>
      </c>
      <c r="E84" s="294">
        <v>364108</v>
      </c>
      <c r="F84" s="294">
        <v>364108</v>
      </c>
      <c r="G84" s="294">
        <v>364108</v>
      </c>
      <c r="H84" s="294">
        <v>364108</v>
      </c>
      <c r="I84" s="294">
        <v>364108</v>
      </c>
      <c r="J84" s="294">
        <v>364107.88329999999</v>
      </c>
      <c r="K84" s="294"/>
      <c r="L84" s="294"/>
      <c r="M84" s="294"/>
      <c r="N84" s="294">
        <v>12</v>
      </c>
      <c r="O84" s="294">
        <v>58.592049347927158</v>
      </c>
      <c r="P84" s="294">
        <v>58.592049347927158</v>
      </c>
      <c r="Q84" s="294">
        <v>58.592049347927158</v>
      </c>
      <c r="R84" s="294">
        <v>58.592049347927158</v>
      </c>
      <c r="S84" s="294">
        <v>58.59</v>
      </c>
      <c r="T84" s="294">
        <v>58.59</v>
      </c>
      <c r="U84" s="294">
        <v>58.591999999999999</v>
      </c>
      <c r="V84" s="294"/>
      <c r="W84" s="294"/>
      <c r="X84" s="294"/>
      <c r="Y84" s="409"/>
      <c r="Z84" s="414"/>
      <c r="AA84" s="414">
        <v>1</v>
      </c>
      <c r="AB84" s="414"/>
      <c r="AC84" s="414"/>
      <c r="AD84" s="414"/>
      <c r="AE84" s="414"/>
      <c r="AF84" s="414"/>
      <c r="AG84" s="414"/>
      <c r="AH84" s="414"/>
      <c r="AI84" s="414"/>
      <c r="AJ84" s="414"/>
      <c r="AK84" s="414"/>
      <c r="AL84" s="414"/>
      <c r="AM84" s="295">
        <f>SUM(Y84:AL84)</f>
        <v>1</v>
      </c>
    </row>
    <row r="85" spans="1:39" s="282" customFormat="1" ht="15" outlineLevel="1">
      <c r="A85" s="508"/>
      <c r="B85" s="314" t="s">
        <v>213</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1</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v>13901</v>
      </c>
      <c r="E87" s="294"/>
      <c r="F87" s="294"/>
      <c r="G87" s="294"/>
      <c r="H87" s="294"/>
      <c r="I87" s="294"/>
      <c r="J87" s="294"/>
      <c r="K87" s="294"/>
      <c r="L87" s="294"/>
      <c r="M87" s="294"/>
      <c r="N87" s="290"/>
      <c r="O87" s="294">
        <v>236.82</v>
      </c>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213</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v>0</v>
      </c>
      <c r="E91" s="294">
        <v>0</v>
      </c>
      <c r="F91" s="294"/>
      <c r="G91" s="294"/>
      <c r="H91" s="294"/>
      <c r="I91" s="294"/>
      <c r="J91" s="294"/>
      <c r="K91" s="294"/>
      <c r="L91" s="294"/>
      <c r="M91" s="294"/>
      <c r="N91" s="290"/>
      <c r="O91" s="294">
        <v>0</v>
      </c>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213</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485</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v>0</v>
      </c>
      <c r="E95" s="294">
        <v>0</v>
      </c>
      <c r="F95" s="294"/>
      <c r="G95" s="294"/>
      <c r="H95" s="294"/>
      <c r="I95" s="294"/>
      <c r="J95" s="294"/>
      <c r="K95" s="294"/>
      <c r="L95" s="294"/>
      <c r="M95" s="294"/>
      <c r="N95" s="290"/>
      <c r="O95" s="294">
        <v>0</v>
      </c>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213</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v>0</v>
      </c>
      <c r="E98" s="294">
        <v>0</v>
      </c>
      <c r="F98" s="294"/>
      <c r="G98" s="294"/>
      <c r="H98" s="294"/>
      <c r="I98" s="294"/>
      <c r="J98" s="294"/>
      <c r="K98" s="294"/>
      <c r="L98" s="294"/>
      <c r="M98" s="294"/>
      <c r="N98" s="294">
        <v>0</v>
      </c>
      <c r="O98" s="294">
        <v>0</v>
      </c>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213</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v>499572</v>
      </c>
      <c r="E102" s="294">
        <v>499572</v>
      </c>
      <c r="F102" s="294">
        <v>499572</v>
      </c>
      <c r="G102" s="294">
        <v>499572</v>
      </c>
      <c r="H102" s="294">
        <v>499572</v>
      </c>
      <c r="I102" s="294">
        <v>499572</v>
      </c>
      <c r="J102" s="294">
        <v>499572.19990000001</v>
      </c>
      <c r="K102" s="294"/>
      <c r="L102" s="294"/>
      <c r="M102" s="294"/>
      <c r="N102" s="294">
        <v>12</v>
      </c>
      <c r="O102" s="294">
        <v>90.079109120000012</v>
      </c>
      <c r="P102" s="294">
        <v>90.079109120000012</v>
      </c>
      <c r="Q102" s="294">
        <v>90.079109120000012</v>
      </c>
      <c r="R102" s="294">
        <v>90.079109120000012</v>
      </c>
      <c r="S102" s="294">
        <v>90.08</v>
      </c>
      <c r="T102" s="294">
        <v>90.05</v>
      </c>
      <c r="U102" s="294">
        <v>90.078999999999994</v>
      </c>
      <c r="V102" s="294"/>
      <c r="W102" s="294"/>
      <c r="X102" s="294"/>
      <c r="Y102" s="409"/>
      <c r="Z102" s="409"/>
      <c r="AA102" s="409">
        <v>1</v>
      </c>
      <c r="AB102" s="409"/>
      <c r="AC102" s="409"/>
      <c r="AD102" s="409"/>
      <c r="AE102" s="414"/>
      <c r="AF102" s="414"/>
      <c r="AG102" s="414"/>
      <c r="AH102" s="414"/>
      <c r="AI102" s="414"/>
      <c r="AJ102" s="414"/>
      <c r="AK102" s="414"/>
      <c r="AL102" s="414"/>
      <c r="AM102" s="295">
        <f>SUM(Y102:AL102)</f>
        <v>1</v>
      </c>
    </row>
    <row r="103" spans="1:39" s="282" customFormat="1" ht="15" outlineLevel="1">
      <c r="A103" s="508"/>
      <c r="B103" s="314" t="s">
        <v>213</v>
      </c>
      <c r="C103" s="290" t="s">
        <v>163</v>
      </c>
      <c r="D103" s="294">
        <v>4648</v>
      </c>
      <c r="E103" s="294">
        <v>4648</v>
      </c>
      <c r="F103" s="294">
        <v>4648</v>
      </c>
      <c r="G103" s="294">
        <v>4648</v>
      </c>
      <c r="H103" s="294">
        <v>4648</v>
      </c>
      <c r="I103" s="294">
        <v>4648</v>
      </c>
      <c r="J103" s="294">
        <v>4326.6578</v>
      </c>
      <c r="K103" s="294"/>
      <c r="L103" s="294"/>
      <c r="M103" s="294"/>
      <c r="N103" s="294">
        <f>N102</f>
        <v>12</v>
      </c>
      <c r="O103" s="294">
        <v>0.77</v>
      </c>
      <c r="P103" s="294">
        <v>1</v>
      </c>
      <c r="Q103" s="294">
        <v>1</v>
      </c>
      <c r="R103" s="294">
        <v>1</v>
      </c>
      <c r="S103" s="294">
        <v>1</v>
      </c>
      <c r="T103" s="294">
        <v>0.77</v>
      </c>
      <c r="U103" s="294">
        <v>0.71681600000000001</v>
      </c>
      <c r="V103" s="294"/>
      <c r="W103" s="294"/>
      <c r="X103" s="294"/>
      <c r="Y103" s="410">
        <f>Y102</f>
        <v>0</v>
      </c>
      <c r="Z103" s="410">
        <f>Z102</f>
        <v>0</v>
      </c>
      <c r="AA103" s="410">
        <f t="shared" ref="AA103:AL103" si="25">AA102</f>
        <v>1</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v>38721</v>
      </c>
      <c r="E105" s="294">
        <v>38721</v>
      </c>
      <c r="F105" s="294">
        <v>38721</v>
      </c>
      <c r="G105" s="294">
        <v>38721</v>
      </c>
      <c r="H105" s="294">
        <v>38721</v>
      </c>
      <c r="I105" s="294">
        <v>38720.5</v>
      </c>
      <c r="J105" s="294">
        <v>38720.533600000002</v>
      </c>
      <c r="K105" s="294"/>
      <c r="L105" s="294"/>
      <c r="M105" s="294"/>
      <c r="N105" s="294">
        <v>12</v>
      </c>
      <c r="O105" s="294">
        <v>7.54</v>
      </c>
      <c r="P105" s="294">
        <v>7.54</v>
      </c>
      <c r="Q105" s="294">
        <v>7.54</v>
      </c>
      <c r="R105" s="294">
        <v>7.54</v>
      </c>
      <c r="S105" s="294">
        <v>7.54</v>
      </c>
      <c r="T105" s="294">
        <v>7.54</v>
      </c>
      <c r="U105" s="294">
        <v>7.5389999999999997</v>
      </c>
      <c r="V105" s="294"/>
      <c r="W105" s="294"/>
      <c r="X105" s="294"/>
      <c r="Y105" s="409"/>
      <c r="Z105" s="409"/>
      <c r="AA105" s="409">
        <v>1</v>
      </c>
      <c r="AB105" s="409"/>
      <c r="AC105" s="409"/>
      <c r="AD105" s="409"/>
      <c r="AE105" s="414"/>
      <c r="AF105" s="414"/>
      <c r="AG105" s="414"/>
      <c r="AH105" s="414"/>
      <c r="AI105" s="414"/>
      <c r="AJ105" s="414"/>
      <c r="AK105" s="414"/>
      <c r="AL105" s="414"/>
      <c r="AM105" s="295">
        <f>SUM(Y105:AL105)</f>
        <v>1</v>
      </c>
    </row>
    <row r="106" spans="1:39" s="282" customFormat="1" ht="15" outlineLevel="1">
      <c r="A106" s="508"/>
      <c r="B106" s="314" t="s">
        <v>213</v>
      </c>
      <c r="C106" s="290" t="s">
        <v>163</v>
      </c>
      <c r="D106" s="294">
        <v>9943</v>
      </c>
      <c r="E106" s="294">
        <v>9943</v>
      </c>
      <c r="F106" s="294">
        <v>9943</v>
      </c>
      <c r="G106" s="294">
        <v>9943</v>
      </c>
      <c r="H106" s="294">
        <v>9943</v>
      </c>
      <c r="I106" s="294">
        <v>9943</v>
      </c>
      <c r="J106" s="294">
        <v>9943.0666000000001</v>
      </c>
      <c r="K106" s="294"/>
      <c r="L106" s="294"/>
      <c r="M106" s="294"/>
      <c r="N106" s="294">
        <f>N105</f>
        <v>12</v>
      </c>
      <c r="O106" s="294">
        <v>1.94</v>
      </c>
      <c r="P106" s="294">
        <v>1.94</v>
      </c>
      <c r="Q106" s="294">
        <v>1.94</v>
      </c>
      <c r="R106" s="294">
        <v>1.94</v>
      </c>
      <c r="S106" s="294">
        <v>1.94</v>
      </c>
      <c r="T106" s="294">
        <v>1.96</v>
      </c>
      <c r="U106" s="294">
        <v>1.9359550000000001</v>
      </c>
      <c r="V106" s="294"/>
      <c r="W106" s="294"/>
      <c r="X106" s="294"/>
      <c r="Y106" s="410">
        <f>Y105</f>
        <v>0</v>
      </c>
      <c r="Z106" s="410">
        <f>Z105</f>
        <v>0</v>
      </c>
      <c r="AA106" s="410">
        <f>AA105</f>
        <v>1</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v>0</v>
      </c>
      <c r="E108" s="294">
        <v>0</v>
      </c>
      <c r="F108" s="294"/>
      <c r="G108" s="294"/>
      <c r="H108" s="294"/>
      <c r="I108" s="294"/>
      <c r="J108" s="294"/>
      <c r="K108" s="294"/>
      <c r="L108" s="294"/>
      <c r="M108" s="294"/>
      <c r="N108" s="294">
        <v>0</v>
      </c>
      <c r="O108" s="294">
        <v>0</v>
      </c>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213</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v>0</v>
      </c>
      <c r="E111" s="294">
        <v>0</v>
      </c>
      <c r="F111" s="294"/>
      <c r="G111" s="294"/>
      <c r="H111" s="294"/>
      <c r="I111" s="294"/>
      <c r="J111" s="294"/>
      <c r="K111" s="294"/>
      <c r="L111" s="294"/>
      <c r="M111" s="294"/>
      <c r="N111" s="294">
        <v>0</v>
      </c>
      <c r="O111" s="294">
        <v>0</v>
      </c>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213</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486</v>
      </c>
      <c r="C114" s="290" t="s">
        <v>25</v>
      </c>
      <c r="D114" s="294">
        <v>0</v>
      </c>
      <c r="E114" s="294">
        <v>0</v>
      </c>
      <c r="F114" s="294"/>
      <c r="G114" s="294"/>
      <c r="H114" s="294"/>
      <c r="I114" s="294"/>
      <c r="J114" s="294"/>
      <c r="K114" s="294"/>
      <c r="L114" s="294"/>
      <c r="M114" s="294"/>
      <c r="N114" s="294">
        <v>0</v>
      </c>
      <c r="O114" s="294">
        <v>0</v>
      </c>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213</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487</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488</v>
      </c>
      <c r="C118" s="290" t="s">
        <v>25</v>
      </c>
      <c r="D118" s="294">
        <v>0</v>
      </c>
      <c r="E118" s="294">
        <v>0</v>
      </c>
      <c r="F118" s="294"/>
      <c r="G118" s="294"/>
      <c r="H118" s="294"/>
      <c r="I118" s="294"/>
      <c r="J118" s="294"/>
      <c r="K118" s="294"/>
      <c r="L118" s="294"/>
      <c r="M118" s="294"/>
      <c r="N118" s="294">
        <v>0</v>
      </c>
      <c r="O118" s="294">
        <v>0</v>
      </c>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213</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489</v>
      </c>
      <c r="C121" s="290" t="s">
        <v>25</v>
      </c>
      <c r="D121" s="294">
        <v>0</v>
      </c>
      <c r="E121" s="294">
        <v>0</v>
      </c>
      <c r="F121" s="294"/>
      <c r="G121" s="294"/>
      <c r="H121" s="294"/>
      <c r="I121" s="294"/>
      <c r="J121" s="294"/>
      <c r="K121" s="294"/>
      <c r="L121" s="294"/>
      <c r="M121" s="294"/>
      <c r="N121" s="294">
        <v>0</v>
      </c>
      <c r="O121" s="294">
        <v>0</v>
      </c>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213</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490</v>
      </c>
      <c r="C124" s="290" t="s">
        <v>25</v>
      </c>
      <c r="D124" s="294">
        <v>0</v>
      </c>
      <c r="E124" s="294">
        <v>0</v>
      </c>
      <c r="F124" s="294"/>
      <c r="G124" s="294"/>
      <c r="H124" s="294"/>
      <c r="I124" s="294"/>
      <c r="J124" s="294"/>
      <c r="K124" s="294"/>
      <c r="L124" s="294"/>
      <c r="M124" s="294"/>
      <c r="N124" s="294">
        <v>0</v>
      </c>
      <c r="O124" s="294">
        <v>0</v>
      </c>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213</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236</v>
      </c>
      <c r="C127" s="327"/>
      <c r="D127" s="327">
        <f>SUM(D22:D125)</f>
        <v>3008744.54</v>
      </c>
      <c r="E127" s="327">
        <f t="shared" ref="E127:J127" si="33">SUM(E22:E125)</f>
        <v>2990607.94</v>
      </c>
      <c r="F127" s="327">
        <f t="shared" si="33"/>
        <v>2988139.66</v>
      </c>
      <c r="G127" s="327">
        <f t="shared" si="33"/>
        <v>2978829.98</v>
      </c>
      <c r="H127" s="327">
        <f t="shared" si="33"/>
        <v>2866468.13</v>
      </c>
      <c r="I127" s="327">
        <f t="shared" si="33"/>
        <v>2669841.11</v>
      </c>
      <c r="J127" s="327">
        <f t="shared" si="33"/>
        <v>2548308.1125400001</v>
      </c>
      <c r="K127" s="327"/>
      <c r="L127" s="327"/>
      <c r="M127" s="327"/>
      <c r="N127" s="327"/>
      <c r="O127" s="327">
        <f>SUM(O22:O125)</f>
        <v>1007.8625805473281</v>
      </c>
      <c r="P127" s="327">
        <f t="shared" ref="P127:U127" si="34">SUM(P22:P125)</f>
        <v>662.81258054732814</v>
      </c>
      <c r="Q127" s="327">
        <f t="shared" si="34"/>
        <v>661.9288768634699</v>
      </c>
      <c r="R127" s="327">
        <f t="shared" si="34"/>
        <v>657.28676334562726</v>
      </c>
      <c r="S127" s="327">
        <f t="shared" si="34"/>
        <v>643.79000000000008</v>
      </c>
      <c r="T127" s="327">
        <f t="shared" si="34"/>
        <v>621.02319999999997</v>
      </c>
      <c r="U127" s="327">
        <f t="shared" si="34"/>
        <v>607.98285650000003</v>
      </c>
      <c r="V127" s="327"/>
      <c r="W127" s="327"/>
      <c r="X127" s="327"/>
      <c r="Y127" s="328">
        <f>IF(Y21="kWh",SUMPRODUCT(D22:D125,Y22:Y125))</f>
        <v>1204877.54</v>
      </c>
      <c r="Z127" s="328">
        <f>IF(Z21="kWh",SUMPRODUCT(D22:D125,Z22:Z125))</f>
        <v>43922</v>
      </c>
      <c r="AA127" s="328">
        <f>IF(AA21="kW",SUMPRODUCT(N22:N125,O22:O125,AA22:AA125),SUMPRODUCT(D22:D125,AA22:AA125))</f>
        <v>3608.8939016151262</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237</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1.46E-2</v>
      </c>
      <c r="Z130" s="340">
        <f>HLOOKUP(Z$20,'3.  Distribution Rates'!$C$122:$P$133,3,FALSE)</f>
        <v>1.9400000000000001E-2</v>
      </c>
      <c r="AA130" s="340">
        <f>HLOOKUP(AA$20,'3.  Distribution Rates'!$C$122:$P$133,3,FALSE)</f>
        <v>3.9331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252</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5">Y127*Y130</f>
        <v>17591.212084000003</v>
      </c>
      <c r="Z131" s="345">
        <f t="shared" si="35"/>
        <v>852.08680000000004</v>
      </c>
      <c r="AA131" s="346">
        <f t="shared" si="35"/>
        <v>14194.140604442453</v>
      </c>
      <c r="AB131" s="346">
        <f t="shared" si="35"/>
        <v>0</v>
      </c>
      <c r="AC131" s="346">
        <f t="shared" si="35"/>
        <v>0</v>
      </c>
      <c r="AD131" s="346">
        <f t="shared" si="35"/>
        <v>0</v>
      </c>
      <c r="AE131" s="346">
        <f>AE127*AE130</f>
        <v>0</v>
      </c>
      <c r="AF131" s="346">
        <f t="shared" ref="AF131:AL131" si="36">AF127*AF130</f>
        <v>0</v>
      </c>
      <c r="AG131" s="346">
        <f t="shared" si="36"/>
        <v>0</v>
      </c>
      <c r="AH131" s="346">
        <f t="shared" si="36"/>
        <v>0</v>
      </c>
      <c r="AI131" s="346">
        <f t="shared" si="36"/>
        <v>0</v>
      </c>
      <c r="AJ131" s="346">
        <f t="shared" si="36"/>
        <v>0</v>
      </c>
      <c r="AK131" s="346">
        <f t="shared" si="36"/>
        <v>0</v>
      </c>
      <c r="AL131" s="346">
        <f t="shared" si="36"/>
        <v>0</v>
      </c>
      <c r="AM131" s="406">
        <f>SUM(Y131:AL131)</f>
        <v>32637.439488442455</v>
      </c>
    </row>
    <row r="132" spans="1:40" s="302" customFormat="1" ht="15.75">
      <c r="A132" s="510"/>
      <c r="B132" s="348" t="s">
        <v>209</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7">Y128*Y130</f>
        <v>0</v>
      </c>
      <c r="Z132" s="346">
        <f t="shared" si="37"/>
        <v>0</v>
      </c>
      <c r="AA132" s="346">
        <f t="shared" si="37"/>
        <v>0</v>
      </c>
      <c r="AB132" s="346">
        <f t="shared" si="37"/>
        <v>0</v>
      </c>
      <c r="AC132" s="346">
        <f t="shared" si="37"/>
        <v>0</v>
      </c>
      <c r="AD132" s="346">
        <f t="shared" si="37"/>
        <v>0</v>
      </c>
      <c r="AE132" s="346">
        <f>AE128*AE130</f>
        <v>0</v>
      </c>
      <c r="AF132" s="346">
        <f t="shared" ref="AF132:AL132" si="38">AF128*AF130</f>
        <v>0</v>
      </c>
      <c r="AG132" s="346">
        <f t="shared" si="38"/>
        <v>0</v>
      </c>
      <c r="AH132" s="346">
        <f t="shared" si="38"/>
        <v>0</v>
      </c>
      <c r="AI132" s="346">
        <f t="shared" si="38"/>
        <v>0</v>
      </c>
      <c r="AJ132" s="346">
        <f t="shared" si="38"/>
        <v>0</v>
      </c>
      <c r="AK132" s="346">
        <f t="shared" si="38"/>
        <v>0</v>
      </c>
      <c r="AL132" s="346">
        <f t="shared" si="38"/>
        <v>0</v>
      </c>
      <c r="AM132" s="406">
        <f>SUM(Y132:AL132)</f>
        <v>0</v>
      </c>
    </row>
    <row r="133" spans="1:40" s="349" customFormat="1" ht="17.25" customHeight="1">
      <c r="A133" s="512"/>
      <c r="B133" s="348" t="s">
        <v>255</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32637.439488442455</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214</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1204877.24</v>
      </c>
      <c r="Z135" s="290">
        <f>SUMPRODUCT(E22:E125,Z22:Z125)</f>
        <v>43921.7</v>
      </c>
      <c r="AA135" s="290">
        <f>IF(AA21="kW",SUMPRODUCT(N22:N125,P22:P125,AA22:AA125),SUMPRODUCT(E22:E125,AA22:AA125))</f>
        <v>3611.6539016151264</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215</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1204877.24</v>
      </c>
      <c r="Z136" s="290">
        <f>SUMPRODUCT(F22:F125,Z22:Z125)</f>
        <v>41453.42</v>
      </c>
      <c r="AA136" s="290">
        <f>IF(AA21="kW",SUMPRODUCT(N22:N125,Q22:Q125,AA22:AA125),SUMPRODUCT(F22:F125,AA22:AA125))</f>
        <v>3611.6539016151264</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216</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1203675.04</v>
      </c>
      <c r="Z137" s="290">
        <f>SUMPRODUCT(G22:G125,Z22:Z125)</f>
        <v>33345.94</v>
      </c>
      <c r="AA137" s="290">
        <f>IF(AA21="kW",SUMPRODUCT(N22:N125,R22:R125,AA22:AA125),SUMPRODUCT(G22:G125,AA22:AA125))</f>
        <v>3611.6539016151264</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217</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1091313.19</v>
      </c>
      <c r="Z138" s="290">
        <f>SUMPRODUCT(H22:H125,Z22:Z125)</f>
        <v>33345.94</v>
      </c>
      <c r="AA138" s="290">
        <f>IF(AA21="kW",SUMPRODUCT(N22:N125,S22:S125,AA22:AA125),SUMPRODUCT(H22:H125,AA22:AA125))</f>
        <v>3611.6400000000003</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218</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895232.61</v>
      </c>
      <c r="Z139" s="290">
        <f>SUMPRODUCT(I22:I125,Z22:Z125)</f>
        <v>32800</v>
      </c>
      <c r="AA139" s="290">
        <f>IF(AA21="kW",SUMPRODUCT(N22:N125,T22:T125,AA22:AA125),SUMPRODUCT(I22:I125,AA22:AA125))</f>
        <v>3608.7599999999998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219</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796874.15053999983</v>
      </c>
      <c r="Z140" s="290">
        <f>SUMPRODUCT(J22:J125,Z22:Z125)</f>
        <v>9946.5707999999995</v>
      </c>
      <c r="AA140" s="290">
        <f>IF(AA21="kW",SUMPRODUCT(N22:N125,U22:U125,AA22:AA125),SUMPRODUCT(J22:J125,AA22:AA125))</f>
        <v>3608.157252</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220</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221</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222</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584</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241</v>
      </c>
      <c r="C146" s="280"/>
      <c r="D146" s="589" t="s">
        <v>523</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99" t="s">
        <v>210</v>
      </c>
      <c r="C147" s="901" t="s">
        <v>33</v>
      </c>
      <c r="D147" s="283" t="s">
        <v>421</v>
      </c>
      <c r="E147" s="903" t="s">
        <v>208</v>
      </c>
      <c r="F147" s="904"/>
      <c r="G147" s="904"/>
      <c r="H147" s="904"/>
      <c r="I147" s="904"/>
      <c r="J147" s="904"/>
      <c r="K147" s="904"/>
      <c r="L147" s="904"/>
      <c r="M147" s="905"/>
      <c r="N147" s="908" t="s">
        <v>212</v>
      </c>
      <c r="O147" s="283" t="s">
        <v>422</v>
      </c>
      <c r="P147" s="903" t="s">
        <v>211</v>
      </c>
      <c r="Q147" s="904"/>
      <c r="R147" s="904"/>
      <c r="S147" s="904"/>
      <c r="T147" s="904"/>
      <c r="U147" s="904"/>
      <c r="V147" s="904"/>
      <c r="W147" s="904"/>
      <c r="X147" s="905"/>
      <c r="Y147" s="906" t="s">
        <v>242</v>
      </c>
      <c r="Z147" s="907"/>
      <c r="AA147" s="907"/>
      <c r="AB147" s="907"/>
      <c r="AC147" s="844"/>
      <c r="AD147" s="844"/>
      <c r="AE147" s="844"/>
      <c r="AF147" s="844"/>
      <c r="AG147" s="844"/>
      <c r="AH147" s="844"/>
      <c r="AI147" s="844"/>
      <c r="AJ147" s="844"/>
      <c r="AK147" s="844"/>
      <c r="AL147" s="844"/>
      <c r="AM147" s="845"/>
    </row>
    <row r="148" spans="1:39" ht="60.75" customHeight="1">
      <c r="B148" s="900"/>
      <c r="C148" s="902"/>
      <c r="D148" s="284">
        <v>2012</v>
      </c>
      <c r="E148" s="284">
        <v>2013</v>
      </c>
      <c r="F148" s="284">
        <v>2014</v>
      </c>
      <c r="G148" s="284">
        <v>2015</v>
      </c>
      <c r="H148" s="284">
        <v>2016</v>
      </c>
      <c r="I148" s="284">
        <v>2017</v>
      </c>
      <c r="J148" s="284">
        <v>2018</v>
      </c>
      <c r="K148" s="284">
        <v>2019</v>
      </c>
      <c r="L148" s="284">
        <v>2020</v>
      </c>
      <c r="M148" s="284">
        <v>2021</v>
      </c>
      <c r="N148" s="909"/>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Streetlighting</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92074.33</v>
      </c>
      <c r="E150" s="294">
        <v>92074.33</v>
      </c>
      <c r="F150" s="294">
        <v>92074.33</v>
      </c>
      <c r="G150" s="294">
        <v>91869.36</v>
      </c>
      <c r="H150" s="294">
        <v>56194.99</v>
      </c>
      <c r="I150" s="294">
        <v>0</v>
      </c>
      <c r="J150" s="294"/>
      <c r="K150" s="294"/>
      <c r="L150" s="294"/>
      <c r="M150" s="294"/>
      <c r="N150" s="290"/>
      <c r="O150" s="294">
        <v>13.09</v>
      </c>
      <c r="P150" s="294">
        <v>13.09</v>
      </c>
      <c r="Q150" s="294">
        <v>13.09</v>
      </c>
      <c r="R150" s="294">
        <v>12.858000000000001</v>
      </c>
      <c r="S150" s="294">
        <v>7.3879999999999999</v>
      </c>
      <c r="T150" s="294">
        <v>0</v>
      </c>
      <c r="U150" s="294"/>
      <c r="V150" s="294"/>
      <c r="W150" s="294"/>
      <c r="X150" s="294"/>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243</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B151" si="39">AA150</f>
        <v>0</v>
      </c>
      <c r="AB151" s="410">
        <f t="shared" si="39"/>
        <v>0</v>
      </c>
      <c r="AC151" s="410">
        <f t="shared" ref="AC151:AL151" si="40">AC150</f>
        <v>0</v>
      </c>
      <c r="AD151" s="410">
        <f t="shared" si="40"/>
        <v>0</v>
      </c>
      <c r="AE151" s="410">
        <f t="shared" si="40"/>
        <v>0</v>
      </c>
      <c r="AF151" s="410">
        <f t="shared" si="40"/>
        <v>0</v>
      </c>
      <c r="AG151" s="410">
        <f t="shared" si="40"/>
        <v>0</v>
      </c>
      <c r="AH151" s="410">
        <f t="shared" si="40"/>
        <v>0</v>
      </c>
      <c r="AI151" s="410">
        <f t="shared" si="40"/>
        <v>0</v>
      </c>
      <c r="AJ151" s="410">
        <f t="shared" si="40"/>
        <v>0</v>
      </c>
      <c r="AK151" s="410">
        <f t="shared" si="40"/>
        <v>0</v>
      </c>
      <c r="AL151" s="410">
        <f t="shared" si="40"/>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5076.6099999999997</v>
      </c>
      <c r="E153" s="294">
        <v>5076.6099999999997</v>
      </c>
      <c r="F153" s="294">
        <v>5076.6099999999997</v>
      </c>
      <c r="G153" s="294">
        <v>5060.16</v>
      </c>
      <c r="H153" s="294">
        <v>0</v>
      </c>
      <c r="I153" s="294">
        <v>0</v>
      </c>
      <c r="J153" s="294"/>
      <c r="K153" s="294"/>
      <c r="L153" s="294"/>
      <c r="M153" s="294"/>
      <c r="N153" s="290"/>
      <c r="O153" s="294">
        <v>2.86</v>
      </c>
      <c r="P153" s="294">
        <v>2.86</v>
      </c>
      <c r="Q153" s="294">
        <v>2.86</v>
      </c>
      <c r="R153" s="294">
        <v>2.8370000000000002</v>
      </c>
      <c r="S153" s="294">
        <v>0</v>
      </c>
      <c r="T153" s="294">
        <v>0</v>
      </c>
      <c r="U153" s="294"/>
      <c r="V153" s="294"/>
      <c r="W153" s="294"/>
      <c r="X153" s="294"/>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243</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B154" si="41">AA153</f>
        <v>0</v>
      </c>
      <c r="AB154" s="410">
        <f t="shared" si="41"/>
        <v>0</v>
      </c>
      <c r="AC154" s="410">
        <f t="shared" ref="AC154:AL154" si="42">AC153</f>
        <v>0</v>
      </c>
      <c r="AD154" s="410">
        <f t="shared" si="42"/>
        <v>0</v>
      </c>
      <c r="AE154" s="410">
        <f t="shared" si="42"/>
        <v>0</v>
      </c>
      <c r="AF154" s="410">
        <f t="shared" si="42"/>
        <v>0</v>
      </c>
      <c r="AG154" s="410">
        <f t="shared" si="42"/>
        <v>0</v>
      </c>
      <c r="AH154" s="410">
        <f t="shared" si="42"/>
        <v>0</v>
      </c>
      <c r="AI154" s="410">
        <f t="shared" si="42"/>
        <v>0</v>
      </c>
      <c r="AJ154" s="410">
        <f t="shared" si="42"/>
        <v>0</v>
      </c>
      <c r="AK154" s="410">
        <f t="shared" si="42"/>
        <v>0</v>
      </c>
      <c r="AL154" s="410">
        <f t="shared" si="42"/>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379038</v>
      </c>
      <c r="E156" s="294">
        <v>379038</v>
      </c>
      <c r="F156" s="294">
        <v>379038</v>
      </c>
      <c r="G156" s="294">
        <v>379038</v>
      </c>
      <c r="H156" s="294">
        <v>379038</v>
      </c>
      <c r="I156" s="294">
        <v>379038.33899999998</v>
      </c>
      <c r="J156" s="294"/>
      <c r="K156" s="294"/>
      <c r="L156" s="294"/>
      <c r="M156" s="294"/>
      <c r="N156" s="290"/>
      <c r="O156" s="294">
        <v>225</v>
      </c>
      <c r="P156" s="294">
        <v>225</v>
      </c>
      <c r="Q156" s="294">
        <v>225</v>
      </c>
      <c r="R156" s="294">
        <v>225</v>
      </c>
      <c r="S156" s="294">
        <v>225.34</v>
      </c>
      <c r="T156" s="294">
        <v>225.34399999999999</v>
      </c>
      <c r="U156" s="294"/>
      <c r="V156" s="294"/>
      <c r="W156" s="294"/>
      <c r="X156" s="294"/>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243</v>
      </c>
      <c r="C157" s="290" t="s">
        <v>163</v>
      </c>
      <c r="D157" s="294">
        <f>6502+72</f>
        <v>6574</v>
      </c>
      <c r="E157" s="294">
        <f t="shared" ref="E157:H157" si="43">6502+72</f>
        <v>6574</v>
      </c>
      <c r="F157" s="294">
        <f t="shared" si="43"/>
        <v>6574</v>
      </c>
      <c r="G157" s="294">
        <f t="shared" si="43"/>
        <v>6574</v>
      </c>
      <c r="H157" s="294">
        <f t="shared" si="43"/>
        <v>6574</v>
      </c>
      <c r="I157" s="294">
        <f>6501.8427+71.80176</f>
        <v>6573.6444600000004</v>
      </c>
      <c r="J157" s="294"/>
      <c r="K157" s="294"/>
      <c r="L157" s="294"/>
      <c r="M157" s="294"/>
      <c r="N157" s="467"/>
      <c r="O157" s="294">
        <v>3</v>
      </c>
      <c r="P157" s="294">
        <v>3</v>
      </c>
      <c r="Q157" s="294">
        <v>3</v>
      </c>
      <c r="R157" s="294">
        <v>3</v>
      </c>
      <c r="S157" s="294">
        <v>3.19</v>
      </c>
      <c r="T157" s="294">
        <f>3.189958+0.035315</f>
        <v>3.2252730000000001</v>
      </c>
      <c r="U157" s="294"/>
      <c r="V157" s="294"/>
      <c r="W157" s="294"/>
      <c r="X157" s="294"/>
      <c r="Y157" s="410">
        <f>Y156</f>
        <v>1</v>
      </c>
      <c r="Z157" s="410">
        <f>Z156</f>
        <v>0</v>
      </c>
      <c r="AA157" s="410">
        <f t="shared" ref="AA157:AB157" si="44">AA156</f>
        <v>0</v>
      </c>
      <c r="AB157" s="410">
        <f t="shared" si="44"/>
        <v>0</v>
      </c>
      <c r="AC157" s="410">
        <f t="shared" ref="AC157:AL157" si="45">AC156</f>
        <v>0</v>
      </c>
      <c r="AD157" s="410">
        <f t="shared" si="45"/>
        <v>0</v>
      </c>
      <c r="AE157" s="410">
        <f t="shared" si="45"/>
        <v>0</v>
      </c>
      <c r="AF157" s="410">
        <f t="shared" si="45"/>
        <v>0</v>
      </c>
      <c r="AG157" s="410">
        <f t="shared" si="45"/>
        <v>0</v>
      </c>
      <c r="AH157" s="410">
        <f t="shared" si="45"/>
        <v>0</v>
      </c>
      <c r="AI157" s="410">
        <f t="shared" si="45"/>
        <v>0</v>
      </c>
      <c r="AJ157" s="410">
        <f t="shared" si="45"/>
        <v>0</v>
      </c>
      <c r="AK157" s="410">
        <f t="shared" si="45"/>
        <v>0</v>
      </c>
      <c r="AL157" s="410">
        <f t="shared" si="45"/>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12096</v>
      </c>
      <c r="E159" s="294">
        <v>12096</v>
      </c>
      <c r="F159" s="294">
        <v>12096</v>
      </c>
      <c r="G159" s="294">
        <v>12096</v>
      </c>
      <c r="H159" s="294">
        <v>11914</v>
      </c>
      <c r="I159" s="294">
        <v>11913.946</v>
      </c>
      <c r="J159" s="294"/>
      <c r="K159" s="294"/>
      <c r="L159" s="294"/>
      <c r="M159" s="294"/>
      <c r="N159" s="290"/>
      <c r="O159" s="294">
        <v>2.13</v>
      </c>
      <c r="P159" s="294">
        <v>2.13</v>
      </c>
      <c r="Q159" s="294">
        <v>2.13</v>
      </c>
      <c r="R159" s="294">
        <v>2.13</v>
      </c>
      <c r="S159" s="294">
        <v>1.98</v>
      </c>
      <c r="T159" s="294">
        <v>1.98488</v>
      </c>
      <c r="U159" s="294"/>
      <c r="V159" s="294"/>
      <c r="W159" s="294"/>
      <c r="X159" s="294"/>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243</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B160" si="46">AA159</f>
        <v>0</v>
      </c>
      <c r="AB160" s="410">
        <f t="shared" si="46"/>
        <v>0</v>
      </c>
      <c r="AC160" s="410">
        <f t="shared" ref="AC160:AL160" si="47">AC159</f>
        <v>0</v>
      </c>
      <c r="AD160" s="410">
        <f t="shared" si="47"/>
        <v>0</v>
      </c>
      <c r="AE160" s="410">
        <f t="shared" si="47"/>
        <v>0</v>
      </c>
      <c r="AF160" s="410">
        <f t="shared" si="47"/>
        <v>0</v>
      </c>
      <c r="AG160" s="410">
        <f t="shared" si="47"/>
        <v>0</v>
      </c>
      <c r="AH160" s="410">
        <f t="shared" si="47"/>
        <v>0</v>
      </c>
      <c r="AI160" s="410">
        <f t="shared" si="47"/>
        <v>0</v>
      </c>
      <c r="AJ160" s="410">
        <f t="shared" si="47"/>
        <v>0</v>
      </c>
      <c r="AK160" s="410">
        <f t="shared" si="47"/>
        <v>0</v>
      </c>
      <c r="AL160" s="410">
        <f t="shared" si="47"/>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231685</v>
      </c>
      <c r="E162" s="294">
        <v>231685</v>
      </c>
      <c r="F162" s="294">
        <v>231685</v>
      </c>
      <c r="G162" s="294">
        <v>231685</v>
      </c>
      <c r="H162" s="294">
        <v>208270</v>
      </c>
      <c r="I162" s="294">
        <v>169353.198</v>
      </c>
      <c r="J162" s="294"/>
      <c r="K162" s="294"/>
      <c r="L162" s="294"/>
      <c r="M162" s="294"/>
      <c r="N162" s="290"/>
      <c r="O162" s="294">
        <v>13</v>
      </c>
      <c r="P162" s="294">
        <v>13</v>
      </c>
      <c r="Q162" s="294">
        <v>13</v>
      </c>
      <c r="R162" s="294">
        <v>13</v>
      </c>
      <c r="S162" s="294">
        <v>11.72</v>
      </c>
      <c r="T162" s="294">
        <v>9.9169999999999998</v>
      </c>
      <c r="U162" s="294"/>
      <c r="V162" s="294"/>
      <c r="W162" s="294"/>
      <c r="X162" s="294"/>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243</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B163" si="48">AA162</f>
        <v>0</v>
      </c>
      <c r="AB163" s="410">
        <f t="shared" si="48"/>
        <v>0</v>
      </c>
      <c r="AC163" s="410">
        <f t="shared" ref="AC163:AL163" si="49">AC162</f>
        <v>0</v>
      </c>
      <c r="AD163" s="410">
        <f t="shared" si="49"/>
        <v>0</v>
      </c>
      <c r="AE163" s="410">
        <f t="shared" si="49"/>
        <v>0</v>
      </c>
      <c r="AF163" s="410">
        <f t="shared" si="49"/>
        <v>0</v>
      </c>
      <c r="AG163" s="410">
        <f t="shared" si="49"/>
        <v>0</v>
      </c>
      <c r="AH163" s="410">
        <f t="shared" si="49"/>
        <v>0</v>
      </c>
      <c r="AI163" s="410">
        <f t="shared" si="49"/>
        <v>0</v>
      </c>
      <c r="AJ163" s="410">
        <f t="shared" si="49"/>
        <v>0</v>
      </c>
      <c r="AK163" s="410">
        <f t="shared" si="49"/>
        <v>0</v>
      </c>
      <c r="AL163" s="410">
        <f t="shared" si="49"/>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v>0</v>
      </c>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243</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B166" si="50">AA165</f>
        <v>0</v>
      </c>
      <c r="AB166" s="410">
        <f t="shared" si="50"/>
        <v>0</v>
      </c>
      <c r="AC166" s="410">
        <f t="shared" ref="AC166:AL166" si="51">AC165</f>
        <v>0</v>
      </c>
      <c r="AD166" s="410">
        <f t="shared" si="51"/>
        <v>0</v>
      </c>
      <c r="AE166" s="410">
        <f t="shared" si="51"/>
        <v>0</v>
      </c>
      <c r="AF166" s="410">
        <f t="shared" si="51"/>
        <v>0</v>
      </c>
      <c r="AG166" s="410">
        <f t="shared" si="51"/>
        <v>0</v>
      </c>
      <c r="AH166" s="410">
        <f t="shared" si="51"/>
        <v>0</v>
      </c>
      <c r="AI166" s="410">
        <f t="shared" si="51"/>
        <v>0</v>
      </c>
      <c r="AJ166" s="410">
        <f t="shared" si="51"/>
        <v>0</v>
      </c>
      <c r="AK166" s="410">
        <f t="shared" si="51"/>
        <v>0</v>
      </c>
      <c r="AL166" s="410">
        <f t="shared" si="51"/>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v>3263.28</v>
      </c>
      <c r="E168" s="294">
        <v>0</v>
      </c>
      <c r="F168" s="294">
        <v>0</v>
      </c>
      <c r="G168" s="294">
        <v>0</v>
      </c>
      <c r="H168" s="294">
        <v>0</v>
      </c>
      <c r="I168" s="294">
        <v>0</v>
      </c>
      <c r="J168" s="294"/>
      <c r="K168" s="294"/>
      <c r="L168" s="294"/>
      <c r="M168" s="294"/>
      <c r="N168" s="290"/>
      <c r="O168" s="294">
        <v>449.78</v>
      </c>
      <c r="P168" s="294">
        <v>0</v>
      </c>
      <c r="Q168" s="294">
        <v>0</v>
      </c>
      <c r="R168" s="294">
        <v>0</v>
      </c>
      <c r="S168" s="294">
        <v>0</v>
      </c>
      <c r="T168" s="294">
        <v>0</v>
      </c>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243</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B169" si="52">AA168</f>
        <v>0</v>
      </c>
      <c r="AB169" s="410">
        <f t="shared" si="52"/>
        <v>0</v>
      </c>
      <c r="AC169" s="410">
        <f t="shared" ref="AC169:AL169" si="53">AC168</f>
        <v>0</v>
      </c>
      <c r="AD169" s="410">
        <f t="shared" si="53"/>
        <v>0</v>
      </c>
      <c r="AE169" s="410">
        <f t="shared" si="53"/>
        <v>0</v>
      </c>
      <c r="AF169" s="410">
        <f t="shared" si="53"/>
        <v>0</v>
      </c>
      <c r="AG169" s="410">
        <f t="shared" si="53"/>
        <v>0</v>
      </c>
      <c r="AH169" s="410">
        <f t="shared" si="53"/>
        <v>0</v>
      </c>
      <c r="AI169" s="410">
        <f t="shared" si="53"/>
        <v>0</v>
      </c>
      <c r="AJ169" s="410">
        <f t="shared" si="53"/>
        <v>0</v>
      </c>
      <c r="AK169" s="410">
        <f t="shared" si="53"/>
        <v>0</v>
      </c>
      <c r="AL169" s="410">
        <f t="shared" si="5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482</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243</v>
      </c>
      <c r="C172" s="290" t="s">
        <v>163</v>
      </c>
      <c r="D172" s="294"/>
      <c r="E172" s="294">
        <v>484</v>
      </c>
      <c r="F172" s="294">
        <v>0</v>
      </c>
      <c r="G172" s="294"/>
      <c r="H172" s="294"/>
      <c r="I172" s="294"/>
      <c r="J172" s="294"/>
      <c r="K172" s="294"/>
      <c r="L172" s="294"/>
      <c r="M172" s="294"/>
      <c r="N172" s="290"/>
      <c r="O172" s="294"/>
      <c r="P172" s="294">
        <v>494</v>
      </c>
      <c r="Q172" s="294">
        <v>446</v>
      </c>
      <c r="R172" s="294"/>
      <c r="S172" s="294"/>
      <c r="T172" s="294"/>
      <c r="U172" s="294"/>
      <c r="V172" s="294"/>
      <c r="W172" s="294"/>
      <c r="X172" s="294"/>
      <c r="Y172" s="410">
        <f>Y171</f>
        <v>0</v>
      </c>
      <c r="Z172" s="410">
        <f>Z171</f>
        <v>0</v>
      </c>
      <c r="AA172" s="410">
        <f t="shared" ref="AA172:AB172" si="54">AA171</f>
        <v>0</v>
      </c>
      <c r="AB172" s="410">
        <f t="shared" si="54"/>
        <v>0</v>
      </c>
      <c r="AC172" s="410">
        <f t="shared" ref="AC172:AL172" si="55">AC171</f>
        <v>0</v>
      </c>
      <c r="AD172" s="410">
        <f t="shared" si="55"/>
        <v>0</v>
      </c>
      <c r="AE172" s="410">
        <f t="shared" si="55"/>
        <v>0</v>
      </c>
      <c r="AF172" s="410">
        <f t="shared" si="55"/>
        <v>0</v>
      </c>
      <c r="AG172" s="410">
        <f t="shared" si="55"/>
        <v>0</v>
      </c>
      <c r="AH172" s="410">
        <f t="shared" si="55"/>
        <v>0</v>
      </c>
      <c r="AI172" s="410">
        <f t="shared" si="55"/>
        <v>0</v>
      </c>
      <c r="AJ172" s="410">
        <f t="shared" si="55"/>
        <v>0</v>
      </c>
      <c r="AK172" s="410">
        <f t="shared" si="55"/>
        <v>0</v>
      </c>
      <c r="AL172" s="410">
        <f t="shared" si="55"/>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243</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B175" si="56">AA174</f>
        <v>0</v>
      </c>
      <c r="AB175" s="410">
        <f t="shared" si="56"/>
        <v>0</v>
      </c>
      <c r="AC175" s="410">
        <f t="shared" ref="AC175:AL175" si="57">AC174</f>
        <v>0</v>
      </c>
      <c r="AD175" s="410">
        <f t="shared" si="57"/>
        <v>0</v>
      </c>
      <c r="AE175" s="410">
        <f t="shared" si="57"/>
        <v>0</v>
      </c>
      <c r="AF175" s="410">
        <f t="shared" si="57"/>
        <v>0</v>
      </c>
      <c r="AG175" s="410">
        <f t="shared" si="57"/>
        <v>0</v>
      </c>
      <c r="AH175" s="410">
        <f t="shared" si="57"/>
        <v>0</v>
      </c>
      <c r="AI175" s="410">
        <f t="shared" si="57"/>
        <v>0</v>
      </c>
      <c r="AJ175" s="410">
        <f t="shared" si="57"/>
        <v>0</v>
      </c>
      <c r="AK175" s="410">
        <f t="shared" si="57"/>
        <v>0</v>
      </c>
      <c r="AL175" s="410">
        <f t="shared" si="57"/>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v>1456233</v>
      </c>
      <c r="E178" s="294">
        <v>1456233</v>
      </c>
      <c r="F178" s="294">
        <v>1456233</v>
      </c>
      <c r="G178" s="294">
        <v>1443057</v>
      </c>
      <c r="H178" s="294">
        <v>1443057</v>
      </c>
      <c r="I178" s="294">
        <v>1436047.2819999999</v>
      </c>
      <c r="J178" s="294"/>
      <c r="K178" s="294"/>
      <c r="L178" s="294"/>
      <c r="M178" s="294"/>
      <c r="N178" s="294">
        <v>12</v>
      </c>
      <c r="O178" s="294">
        <v>245.34</v>
      </c>
      <c r="P178" s="294">
        <v>245.34</v>
      </c>
      <c r="Q178" s="294">
        <v>245.34</v>
      </c>
      <c r="R178" s="294">
        <v>241.36</v>
      </c>
      <c r="S178" s="294">
        <v>240.59</v>
      </c>
      <c r="T178" s="294">
        <v>238.46700000000001</v>
      </c>
      <c r="U178" s="294"/>
      <c r="V178" s="294"/>
      <c r="W178" s="294"/>
      <c r="X178" s="294"/>
      <c r="Y178" s="466"/>
      <c r="Z178" s="468"/>
      <c r="AA178" s="468">
        <v>1</v>
      </c>
      <c r="AB178" s="414"/>
      <c r="AC178" s="414"/>
      <c r="AD178" s="414"/>
      <c r="AE178" s="414"/>
      <c r="AF178" s="414"/>
      <c r="AG178" s="414"/>
      <c r="AH178" s="414"/>
      <c r="AI178" s="414"/>
      <c r="AJ178" s="414"/>
      <c r="AK178" s="414"/>
      <c r="AL178" s="414"/>
      <c r="AM178" s="295">
        <f>SUM(Y178:AL178)</f>
        <v>1</v>
      </c>
    </row>
    <row r="179" spans="1:39" ht="15" outlineLevel="1">
      <c r="B179" s="293" t="s">
        <v>243</v>
      </c>
      <c r="C179" s="290" t="s">
        <v>163</v>
      </c>
      <c r="D179" s="294">
        <v>653792</v>
      </c>
      <c r="E179" s="294">
        <v>653792</v>
      </c>
      <c r="F179" s="294">
        <v>653792</v>
      </c>
      <c r="G179" s="294">
        <v>653792</v>
      </c>
      <c r="H179" s="294">
        <v>653792</v>
      </c>
      <c r="I179" s="294">
        <v>653791.59199999995</v>
      </c>
      <c r="J179" s="294"/>
      <c r="K179" s="294"/>
      <c r="L179" s="294"/>
      <c r="M179" s="294"/>
      <c r="N179" s="294">
        <f>N178</f>
        <v>12</v>
      </c>
      <c r="O179" s="294">
        <v>91.12</v>
      </c>
      <c r="P179" s="294">
        <v>91.12</v>
      </c>
      <c r="Q179" s="294">
        <v>91.12</v>
      </c>
      <c r="R179" s="294">
        <v>91.12</v>
      </c>
      <c r="S179" s="294">
        <v>91.12</v>
      </c>
      <c r="T179" s="294">
        <v>91.120679999999993</v>
      </c>
      <c r="U179" s="294"/>
      <c r="V179" s="294"/>
      <c r="W179" s="294"/>
      <c r="X179" s="294"/>
      <c r="Y179" s="410">
        <f>Y178</f>
        <v>0</v>
      </c>
      <c r="Z179" s="410">
        <f>Z178</f>
        <v>0</v>
      </c>
      <c r="AA179" s="410">
        <f t="shared" ref="AA179:AB179" si="58">AA178</f>
        <v>1</v>
      </c>
      <c r="AB179" s="410">
        <f t="shared" si="58"/>
        <v>0</v>
      </c>
      <c r="AC179" s="410">
        <f t="shared" ref="AC179:AL179" si="59">AC178</f>
        <v>0</v>
      </c>
      <c r="AD179" s="410">
        <f t="shared" si="59"/>
        <v>0</v>
      </c>
      <c r="AE179" s="410">
        <f t="shared" si="59"/>
        <v>0</v>
      </c>
      <c r="AF179" s="410">
        <f t="shared" si="59"/>
        <v>0</v>
      </c>
      <c r="AG179" s="410">
        <f t="shared" si="59"/>
        <v>0</v>
      </c>
      <c r="AH179" s="410">
        <f t="shared" si="59"/>
        <v>0</v>
      </c>
      <c r="AI179" s="410">
        <f t="shared" si="59"/>
        <v>0</v>
      </c>
      <c r="AJ179" s="410">
        <f t="shared" si="59"/>
        <v>0</v>
      </c>
      <c r="AK179" s="410">
        <f t="shared" si="59"/>
        <v>0</v>
      </c>
      <c r="AL179" s="410">
        <f t="shared" si="59"/>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v>46962.25</v>
      </c>
      <c r="E181" s="294">
        <v>46962.25</v>
      </c>
      <c r="F181" s="294">
        <v>46414.25</v>
      </c>
      <c r="G181" s="294">
        <v>34154.160000000003</v>
      </c>
      <c r="H181" s="294">
        <v>34154.160000000003</v>
      </c>
      <c r="I181" s="294">
        <v>22190.704900000001</v>
      </c>
      <c r="J181" s="294"/>
      <c r="K181" s="294"/>
      <c r="L181" s="294"/>
      <c r="M181" s="294"/>
      <c r="N181" s="294">
        <v>12</v>
      </c>
      <c r="O181" s="294">
        <v>11.645</v>
      </c>
      <c r="P181" s="294">
        <v>11.645</v>
      </c>
      <c r="Q181" s="294">
        <v>11.51</v>
      </c>
      <c r="R181" s="294">
        <v>8.8870000000000005</v>
      </c>
      <c r="S181" s="294">
        <v>8.8870000000000005</v>
      </c>
      <c r="T181" s="294">
        <v>5.8252990000000002</v>
      </c>
      <c r="U181" s="294"/>
      <c r="V181" s="294"/>
      <c r="W181" s="294"/>
      <c r="X181" s="294"/>
      <c r="Y181" s="414"/>
      <c r="Z181" s="468">
        <v>1</v>
      </c>
      <c r="AA181" s="414"/>
      <c r="AB181" s="414"/>
      <c r="AC181" s="414"/>
      <c r="AD181" s="414"/>
      <c r="AE181" s="414"/>
      <c r="AF181" s="414"/>
      <c r="AG181" s="414"/>
      <c r="AH181" s="414"/>
      <c r="AI181" s="414"/>
      <c r="AJ181" s="414"/>
      <c r="AK181" s="414"/>
      <c r="AL181" s="414"/>
      <c r="AM181" s="295">
        <f>SUM(Y181:AL181)</f>
        <v>1</v>
      </c>
    </row>
    <row r="182" spans="1:39" ht="15" outlineLevel="1">
      <c r="B182" s="293" t="s">
        <v>243</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B182" si="60">AA181</f>
        <v>0</v>
      </c>
      <c r="AB182" s="410">
        <f t="shared" si="60"/>
        <v>0</v>
      </c>
      <c r="AC182" s="410">
        <f t="shared" ref="AC182:AL182" si="61">AC181</f>
        <v>0</v>
      </c>
      <c r="AD182" s="410">
        <f t="shared" si="61"/>
        <v>0</v>
      </c>
      <c r="AE182" s="410">
        <f t="shared" si="61"/>
        <v>0</v>
      </c>
      <c r="AF182" s="410">
        <f t="shared" si="61"/>
        <v>0</v>
      </c>
      <c r="AG182" s="410">
        <f t="shared" si="61"/>
        <v>0</v>
      </c>
      <c r="AH182" s="410">
        <f t="shared" si="61"/>
        <v>0</v>
      </c>
      <c r="AI182" s="410">
        <f t="shared" si="61"/>
        <v>0</v>
      </c>
      <c r="AJ182" s="410">
        <f t="shared" si="61"/>
        <v>0</v>
      </c>
      <c r="AK182" s="410">
        <f t="shared" si="61"/>
        <v>0</v>
      </c>
      <c r="AL182" s="410">
        <f t="shared" si="61"/>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243</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B185" si="62">AA184</f>
        <v>0</v>
      </c>
      <c r="AB185" s="410">
        <f t="shared" si="62"/>
        <v>0</v>
      </c>
      <c r="AC185" s="410">
        <f t="shared" ref="AC185:AL185" si="63">AC184</f>
        <v>0</v>
      </c>
      <c r="AD185" s="410">
        <f t="shared" si="63"/>
        <v>0</v>
      </c>
      <c r="AE185" s="410">
        <f t="shared" si="63"/>
        <v>0</v>
      </c>
      <c r="AF185" s="410">
        <f t="shared" si="63"/>
        <v>0</v>
      </c>
      <c r="AG185" s="410">
        <f t="shared" si="63"/>
        <v>0</v>
      </c>
      <c r="AH185" s="410">
        <f t="shared" si="63"/>
        <v>0</v>
      </c>
      <c r="AI185" s="410">
        <f t="shared" si="63"/>
        <v>0</v>
      </c>
      <c r="AJ185" s="410">
        <f t="shared" si="63"/>
        <v>0</v>
      </c>
      <c r="AK185" s="410">
        <f t="shared" si="63"/>
        <v>0</v>
      </c>
      <c r="AL185" s="410">
        <f t="shared" si="63"/>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243</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B188" si="64">AA187</f>
        <v>0</v>
      </c>
      <c r="AB188" s="410">
        <f t="shared" si="64"/>
        <v>0</v>
      </c>
      <c r="AC188" s="410">
        <f t="shared" ref="AC188:AL188" si="65">AC187</f>
        <v>0</v>
      </c>
      <c r="AD188" s="410">
        <f t="shared" si="65"/>
        <v>0</v>
      </c>
      <c r="AE188" s="410">
        <f t="shared" si="65"/>
        <v>0</v>
      </c>
      <c r="AF188" s="410">
        <f t="shared" si="65"/>
        <v>0</v>
      </c>
      <c r="AG188" s="410">
        <f t="shared" si="65"/>
        <v>0</v>
      </c>
      <c r="AH188" s="410">
        <f t="shared" si="65"/>
        <v>0</v>
      </c>
      <c r="AI188" s="410">
        <f t="shared" si="65"/>
        <v>0</v>
      </c>
      <c r="AJ188" s="410">
        <f t="shared" si="65"/>
        <v>0</v>
      </c>
      <c r="AK188" s="410">
        <f t="shared" si="65"/>
        <v>0</v>
      </c>
      <c r="AL188" s="410">
        <f t="shared" si="65"/>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243</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B191" si="66">AA190</f>
        <v>0</v>
      </c>
      <c r="AB191" s="410">
        <f t="shared" si="66"/>
        <v>0</v>
      </c>
      <c r="AC191" s="410">
        <f t="shared" ref="AC191:AL191" si="67">AC190</f>
        <v>0</v>
      </c>
      <c r="AD191" s="410">
        <f t="shared" si="67"/>
        <v>0</v>
      </c>
      <c r="AE191" s="410">
        <f t="shared" si="67"/>
        <v>0</v>
      </c>
      <c r="AF191" s="410">
        <f t="shared" si="67"/>
        <v>0</v>
      </c>
      <c r="AG191" s="410">
        <f t="shared" si="67"/>
        <v>0</v>
      </c>
      <c r="AH191" s="410">
        <f t="shared" si="67"/>
        <v>0</v>
      </c>
      <c r="AI191" s="410">
        <f t="shared" si="67"/>
        <v>0</v>
      </c>
      <c r="AJ191" s="410">
        <f t="shared" si="67"/>
        <v>0</v>
      </c>
      <c r="AK191" s="410">
        <f t="shared" si="67"/>
        <v>0</v>
      </c>
      <c r="AL191" s="410">
        <f t="shared" si="67"/>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483</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243</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B194" si="68">AA193</f>
        <v>0</v>
      </c>
      <c r="AB194" s="410">
        <f t="shared" si="68"/>
        <v>0</v>
      </c>
      <c r="AC194" s="410">
        <f t="shared" ref="AC194:AL194" si="69">AC193</f>
        <v>0</v>
      </c>
      <c r="AD194" s="410">
        <f t="shared" si="69"/>
        <v>0</v>
      </c>
      <c r="AE194" s="410">
        <f t="shared" si="69"/>
        <v>0</v>
      </c>
      <c r="AF194" s="410">
        <f t="shared" si="69"/>
        <v>0</v>
      </c>
      <c r="AG194" s="410">
        <f t="shared" si="69"/>
        <v>0</v>
      </c>
      <c r="AH194" s="410">
        <f t="shared" si="69"/>
        <v>0</v>
      </c>
      <c r="AI194" s="410">
        <f t="shared" si="69"/>
        <v>0</v>
      </c>
      <c r="AJ194" s="410">
        <f t="shared" si="69"/>
        <v>0</v>
      </c>
      <c r="AK194" s="410">
        <f t="shared" si="69"/>
        <v>0</v>
      </c>
      <c r="AL194" s="410">
        <f t="shared" si="69"/>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484</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243</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B197" si="70">AA196</f>
        <v>0</v>
      </c>
      <c r="AB197" s="410">
        <f t="shared" si="70"/>
        <v>0</v>
      </c>
      <c r="AC197" s="410">
        <f t="shared" ref="AC197:AL197" si="71">AC196</f>
        <v>0</v>
      </c>
      <c r="AD197" s="410">
        <f t="shared" si="71"/>
        <v>0</v>
      </c>
      <c r="AE197" s="410">
        <f t="shared" si="71"/>
        <v>0</v>
      </c>
      <c r="AF197" s="410">
        <f t="shared" si="71"/>
        <v>0</v>
      </c>
      <c r="AG197" s="410">
        <f t="shared" si="71"/>
        <v>0</v>
      </c>
      <c r="AH197" s="410">
        <f t="shared" si="71"/>
        <v>0</v>
      </c>
      <c r="AI197" s="410">
        <f t="shared" si="71"/>
        <v>0</v>
      </c>
      <c r="AJ197" s="410">
        <f t="shared" si="71"/>
        <v>0</v>
      </c>
      <c r="AK197" s="410">
        <f t="shared" si="71"/>
        <v>0</v>
      </c>
      <c r="AL197" s="410">
        <f t="shared" si="71"/>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v>1581.16</v>
      </c>
      <c r="E199" s="294">
        <v>0</v>
      </c>
      <c r="F199" s="294">
        <v>0</v>
      </c>
      <c r="G199" s="294">
        <v>0</v>
      </c>
      <c r="H199" s="294">
        <v>0</v>
      </c>
      <c r="I199" s="294">
        <v>0</v>
      </c>
      <c r="J199" s="294"/>
      <c r="K199" s="294"/>
      <c r="L199" s="294"/>
      <c r="M199" s="294"/>
      <c r="N199" s="290"/>
      <c r="O199" s="294">
        <v>108.78</v>
      </c>
      <c r="P199" s="294">
        <v>0</v>
      </c>
      <c r="Q199" s="294">
        <v>0</v>
      </c>
      <c r="R199" s="294">
        <v>0</v>
      </c>
      <c r="S199" s="294">
        <v>0</v>
      </c>
      <c r="T199" s="294">
        <v>0</v>
      </c>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243</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B200" si="72">AA199</f>
        <v>0</v>
      </c>
      <c r="AB200" s="410">
        <f t="shared" si="72"/>
        <v>0</v>
      </c>
      <c r="AC200" s="410">
        <f t="shared" ref="AC200:AL200" si="73">AC199</f>
        <v>0</v>
      </c>
      <c r="AD200" s="410">
        <f t="shared" si="73"/>
        <v>0</v>
      </c>
      <c r="AE200" s="410">
        <f t="shared" si="73"/>
        <v>0</v>
      </c>
      <c r="AF200" s="410">
        <f t="shared" si="73"/>
        <v>0</v>
      </c>
      <c r="AG200" s="410">
        <f t="shared" si="73"/>
        <v>0</v>
      </c>
      <c r="AH200" s="410">
        <f t="shared" si="73"/>
        <v>0</v>
      </c>
      <c r="AI200" s="410">
        <f t="shared" si="73"/>
        <v>0</v>
      </c>
      <c r="AJ200" s="410">
        <f t="shared" si="73"/>
        <v>0</v>
      </c>
      <c r="AK200" s="410">
        <f t="shared" si="73"/>
        <v>0</v>
      </c>
      <c r="AL200" s="410">
        <f t="shared" si="7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243</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B204" si="74">AA203</f>
        <v>0</v>
      </c>
      <c r="AB204" s="410">
        <f t="shared" si="74"/>
        <v>0</v>
      </c>
      <c r="AC204" s="410">
        <f t="shared" ref="AC204:AL204" si="75">AC203</f>
        <v>0</v>
      </c>
      <c r="AD204" s="410">
        <f t="shared" si="75"/>
        <v>0</v>
      </c>
      <c r="AE204" s="410">
        <f t="shared" si="75"/>
        <v>0</v>
      </c>
      <c r="AF204" s="410">
        <f t="shared" si="75"/>
        <v>0</v>
      </c>
      <c r="AG204" s="410">
        <f t="shared" si="75"/>
        <v>0</v>
      </c>
      <c r="AH204" s="410">
        <f t="shared" si="75"/>
        <v>0</v>
      </c>
      <c r="AI204" s="410">
        <f t="shared" si="75"/>
        <v>0</v>
      </c>
      <c r="AJ204" s="410">
        <f t="shared" si="75"/>
        <v>0</v>
      </c>
      <c r="AK204" s="410">
        <f t="shared" si="75"/>
        <v>0</v>
      </c>
      <c r="AL204" s="410">
        <f t="shared" si="75"/>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243</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B207" si="76">AA206</f>
        <v>0</v>
      </c>
      <c r="AB207" s="410">
        <f t="shared" si="76"/>
        <v>0</v>
      </c>
      <c r="AC207" s="410">
        <f t="shared" ref="AC207:AL207" si="77">AC206</f>
        <v>0</v>
      </c>
      <c r="AD207" s="410">
        <f t="shared" si="77"/>
        <v>0</v>
      </c>
      <c r="AE207" s="410">
        <f t="shared" si="77"/>
        <v>0</v>
      </c>
      <c r="AF207" s="410">
        <f t="shared" si="77"/>
        <v>0</v>
      </c>
      <c r="AG207" s="410">
        <f t="shared" si="77"/>
        <v>0</v>
      </c>
      <c r="AH207" s="410">
        <f t="shared" si="77"/>
        <v>0</v>
      </c>
      <c r="AI207" s="410">
        <f t="shared" si="77"/>
        <v>0</v>
      </c>
      <c r="AJ207" s="410">
        <f t="shared" si="77"/>
        <v>0</v>
      </c>
      <c r="AK207" s="410">
        <f t="shared" si="77"/>
        <v>0</v>
      </c>
      <c r="AL207" s="410">
        <f t="shared" si="77"/>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243</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B210" si="78">AA209</f>
        <v>0</v>
      </c>
      <c r="AB210" s="410">
        <f t="shared" si="78"/>
        <v>0</v>
      </c>
      <c r="AC210" s="410">
        <f t="shared" ref="AC210:AL210" si="79">AC209</f>
        <v>0</v>
      </c>
      <c r="AD210" s="410">
        <f t="shared" si="79"/>
        <v>0</v>
      </c>
      <c r="AE210" s="410">
        <f t="shared" si="79"/>
        <v>0</v>
      </c>
      <c r="AF210" s="410">
        <f t="shared" si="79"/>
        <v>0</v>
      </c>
      <c r="AG210" s="410">
        <f t="shared" si="79"/>
        <v>0</v>
      </c>
      <c r="AH210" s="410">
        <f t="shared" si="79"/>
        <v>0</v>
      </c>
      <c r="AI210" s="410">
        <f t="shared" si="79"/>
        <v>0</v>
      </c>
      <c r="AJ210" s="410">
        <f t="shared" si="79"/>
        <v>0</v>
      </c>
      <c r="AK210" s="410">
        <f t="shared" si="79"/>
        <v>0</v>
      </c>
      <c r="AL210" s="410">
        <f t="shared" si="79"/>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243</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B213" si="80">AA212</f>
        <v>0</v>
      </c>
      <c r="AB213" s="410">
        <f t="shared" si="80"/>
        <v>0</v>
      </c>
      <c r="AC213" s="410">
        <f t="shared" ref="AC213:AL213" si="81">AC212</f>
        <v>0</v>
      </c>
      <c r="AD213" s="410">
        <f t="shared" si="81"/>
        <v>0</v>
      </c>
      <c r="AE213" s="410">
        <f t="shared" si="81"/>
        <v>0</v>
      </c>
      <c r="AF213" s="410">
        <f t="shared" si="81"/>
        <v>0</v>
      </c>
      <c r="AG213" s="410">
        <f t="shared" si="81"/>
        <v>0</v>
      </c>
      <c r="AH213" s="410">
        <f t="shared" si="81"/>
        <v>0</v>
      </c>
      <c r="AI213" s="410">
        <f t="shared" si="81"/>
        <v>0</v>
      </c>
      <c r="AJ213" s="410">
        <f t="shared" si="81"/>
        <v>0</v>
      </c>
      <c r="AK213" s="410">
        <f t="shared" si="81"/>
        <v>0</v>
      </c>
      <c r="AL213" s="410">
        <f t="shared" si="81"/>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v>10603.75</v>
      </c>
      <c r="E215" s="294">
        <v>0</v>
      </c>
      <c r="F215" s="294">
        <v>0</v>
      </c>
      <c r="G215" s="294">
        <v>0</v>
      </c>
      <c r="H215" s="294">
        <v>0</v>
      </c>
      <c r="I215" s="294">
        <v>0</v>
      </c>
      <c r="J215" s="294"/>
      <c r="K215" s="294"/>
      <c r="L215" s="294"/>
      <c r="M215" s="294"/>
      <c r="N215" s="290"/>
      <c r="O215" s="294">
        <v>440</v>
      </c>
      <c r="P215" s="294">
        <v>0</v>
      </c>
      <c r="Q215" s="294">
        <v>0</v>
      </c>
      <c r="R215" s="294">
        <v>0</v>
      </c>
      <c r="S215" s="294">
        <v>0</v>
      </c>
      <c r="T215" s="294">
        <v>0</v>
      </c>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243</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B216" si="82">AA215</f>
        <v>0</v>
      </c>
      <c r="AB216" s="410">
        <f t="shared" si="82"/>
        <v>0</v>
      </c>
      <c r="AC216" s="410">
        <f t="shared" ref="AC216:AL216" si="83">AC215</f>
        <v>0</v>
      </c>
      <c r="AD216" s="410">
        <f t="shared" si="83"/>
        <v>0</v>
      </c>
      <c r="AE216" s="410">
        <f t="shared" si="83"/>
        <v>0</v>
      </c>
      <c r="AF216" s="410">
        <f t="shared" si="83"/>
        <v>0</v>
      </c>
      <c r="AG216" s="410">
        <f t="shared" si="83"/>
        <v>0</v>
      </c>
      <c r="AH216" s="410">
        <f t="shared" si="83"/>
        <v>0</v>
      </c>
      <c r="AI216" s="410">
        <f t="shared" si="83"/>
        <v>0</v>
      </c>
      <c r="AJ216" s="410">
        <f t="shared" si="83"/>
        <v>0</v>
      </c>
      <c r="AK216" s="410">
        <f t="shared" si="83"/>
        <v>0</v>
      </c>
      <c r="AL216" s="410">
        <f t="shared" si="83"/>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243</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B220" si="84">AA219</f>
        <v>0</v>
      </c>
      <c r="AB220" s="410">
        <f t="shared" si="84"/>
        <v>0</v>
      </c>
      <c r="AC220" s="410">
        <f t="shared" ref="AC220:AL220" si="85">AC219</f>
        <v>0</v>
      </c>
      <c r="AD220" s="410">
        <f t="shared" si="85"/>
        <v>0</v>
      </c>
      <c r="AE220" s="410">
        <f t="shared" si="85"/>
        <v>0</v>
      </c>
      <c r="AF220" s="410">
        <f t="shared" si="85"/>
        <v>0</v>
      </c>
      <c r="AG220" s="410">
        <f t="shared" si="85"/>
        <v>0</v>
      </c>
      <c r="AH220" s="410">
        <f t="shared" si="85"/>
        <v>0</v>
      </c>
      <c r="AI220" s="410">
        <f t="shared" si="85"/>
        <v>0</v>
      </c>
      <c r="AJ220" s="410">
        <f t="shared" si="85"/>
        <v>0</v>
      </c>
      <c r="AK220" s="410">
        <f t="shared" si="85"/>
        <v>0</v>
      </c>
      <c r="AL220" s="410">
        <f t="shared" si="85"/>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485</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243</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B224" si="86">AA223</f>
        <v>0</v>
      </c>
      <c r="AB224" s="410">
        <f t="shared" si="86"/>
        <v>0</v>
      </c>
      <c r="AC224" s="410">
        <f t="shared" ref="AC224:AL224" si="87">AC223</f>
        <v>0</v>
      </c>
      <c r="AD224" s="410">
        <f t="shared" si="87"/>
        <v>0</v>
      </c>
      <c r="AE224" s="410">
        <f t="shared" si="87"/>
        <v>0</v>
      </c>
      <c r="AF224" s="410">
        <f t="shared" si="87"/>
        <v>0</v>
      </c>
      <c r="AG224" s="410">
        <f t="shared" si="87"/>
        <v>0</v>
      </c>
      <c r="AH224" s="410">
        <f t="shared" si="87"/>
        <v>0</v>
      </c>
      <c r="AI224" s="410">
        <f t="shared" si="87"/>
        <v>0</v>
      </c>
      <c r="AJ224" s="410">
        <f t="shared" si="87"/>
        <v>0</v>
      </c>
      <c r="AK224" s="410">
        <f t="shared" si="87"/>
        <v>0</v>
      </c>
      <c r="AL224" s="410">
        <f t="shared" si="87"/>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243</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B227" si="88">AA226</f>
        <v>0</v>
      </c>
      <c r="AB227" s="410">
        <f t="shared" si="88"/>
        <v>0</v>
      </c>
      <c r="AC227" s="410">
        <f t="shared" ref="AC227:AL227" si="89">AC226</f>
        <v>0</v>
      </c>
      <c r="AD227" s="410">
        <f t="shared" si="89"/>
        <v>0</v>
      </c>
      <c r="AE227" s="410">
        <f t="shared" si="89"/>
        <v>0</v>
      </c>
      <c r="AF227" s="410">
        <f t="shared" si="89"/>
        <v>0</v>
      </c>
      <c r="AG227" s="410">
        <f t="shared" si="89"/>
        <v>0</v>
      </c>
      <c r="AH227" s="410">
        <f t="shared" si="89"/>
        <v>0</v>
      </c>
      <c r="AI227" s="410">
        <f t="shared" si="89"/>
        <v>0</v>
      </c>
      <c r="AJ227" s="410">
        <f t="shared" si="89"/>
        <v>0</v>
      </c>
      <c r="AK227" s="410">
        <f t="shared" si="89"/>
        <v>0</v>
      </c>
      <c r="AL227" s="410">
        <f t="shared" si="89"/>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243</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B231" si="90">AA230</f>
        <v>0</v>
      </c>
      <c r="AB231" s="410">
        <f t="shared" si="90"/>
        <v>0</v>
      </c>
      <c r="AC231" s="410">
        <f t="shared" ref="AC231:AL231" si="91">AC230</f>
        <v>0</v>
      </c>
      <c r="AD231" s="410">
        <f t="shared" si="91"/>
        <v>0</v>
      </c>
      <c r="AE231" s="410">
        <f t="shared" si="91"/>
        <v>0</v>
      </c>
      <c r="AF231" s="410">
        <f t="shared" si="91"/>
        <v>0</v>
      </c>
      <c r="AG231" s="410">
        <f t="shared" si="91"/>
        <v>0</v>
      </c>
      <c r="AH231" s="410">
        <f t="shared" si="91"/>
        <v>0</v>
      </c>
      <c r="AI231" s="410">
        <f t="shared" si="91"/>
        <v>0</v>
      </c>
      <c r="AJ231" s="410">
        <f t="shared" si="91"/>
        <v>0</v>
      </c>
      <c r="AK231" s="410">
        <f t="shared" si="91"/>
        <v>0</v>
      </c>
      <c r="AL231" s="410">
        <f t="shared" si="91"/>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v>947</v>
      </c>
      <c r="E233" s="294">
        <v>947</v>
      </c>
      <c r="F233" s="294">
        <v>947</v>
      </c>
      <c r="G233" s="294">
        <v>947</v>
      </c>
      <c r="H233" s="294">
        <v>947</v>
      </c>
      <c r="I233" s="294">
        <v>947.08447000000001</v>
      </c>
      <c r="J233" s="294"/>
      <c r="K233" s="294"/>
      <c r="L233" s="294"/>
      <c r="M233" s="294"/>
      <c r="N233" s="294">
        <v>12</v>
      </c>
      <c r="O233" s="294">
        <v>1</v>
      </c>
      <c r="P233" s="294">
        <v>1</v>
      </c>
      <c r="Q233" s="294">
        <v>1</v>
      </c>
      <c r="R233" s="294">
        <v>1</v>
      </c>
      <c r="S233" s="294">
        <v>0.98</v>
      </c>
      <c r="T233" s="294">
        <v>0.97750000000000004</v>
      </c>
      <c r="U233" s="294"/>
      <c r="V233" s="294"/>
      <c r="W233" s="294"/>
      <c r="X233" s="294"/>
      <c r="Y233" s="425"/>
      <c r="Z233" s="414"/>
      <c r="AA233" s="414">
        <v>1</v>
      </c>
      <c r="AB233" s="414"/>
      <c r="AC233" s="414"/>
      <c r="AD233" s="414"/>
      <c r="AE233" s="414"/>
      <c r="AF233" s="414"/>
      <c r="AG233" s="414"/>
      <c r="AH233" s="414"/>
      <c r="AI233" s="414"/>
      <c r="AJ233" s="414"/>
      <c r="AK233" s="414"/>
      <c r="AL233" s="414"/>
      <c r="AM233" s="295">
        <f>SUM(Y233:AL233)</f>
        <v>1</v>
      </c>
    </row>
    <row r="234" spans="1:39" ht="15" outlineLevel="1">
      <c r="B234" s="293" t="s">
        <v>243</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B234" si="92">AA233</f>
        <v>1</v>
      </c>
      <c r="AB234" s="410">
        <f t="shared" si="92"/>
        <v>0</v>
      </c>
      <c r="AC234" s="410">
        <f t="shared" ref="AC234:AL234" si="93">AC233</f>
        <v>0</v>
      </c>
      <c r="AD234" s="410">
        <f t="shared" si="93"/>
        <v>0</v>
      </c>
      <c r="AE234" s="410">
        <f t="shared" si="93"/>
        <v>0</v>
      </c>
      <c r="AF234" s="410">
        <f t="shared" si="93"/>
        <v>0</v>
      </c>
      <c r="AG234" s="410">
        <f t="shared" si="93"/>
        <v>0</v>
      </c>
      <c r="AH234" s="410">
        <f t="shared" si="93"/>
        <v>0</v>
      </c>
      <c r="AI234" s="410">
        <f t="shared" si="93"/>
        <v>0</v>
      </c>
      <c r="AJ234" s="410">
        <f t="shared" si="93"/>
        <v>0</v>
      </c>
      <c r="AK234" s="410">
        <f t="shared" si="93"/>
        <v>0</v>
      </c>
      <c r="AL234" s="410">
        <f t="shared" si="9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243</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B237" si="94">AA236</f>
        <v>0</v>
      </c>
      <c r="AB237" s="410">
        <f t="shared" si="94"/>
        <v>0</v>
      </c>
      <c r="AC237" s="410">
        <f t="shared" ref="AC237:AL237" si="95">AC236</f>
        <v>0</v>
      </c>
      <c r="AD237" s="410">
        <f t="shared" si="95"/>
        <v>0</v>
      </c>
      <c r="AE237" s="410">
        <f t="shared" si="95"/>
        <v>0</v>
      </c>
      <c r="AF237" s="410">
        <f t="shared" si="95"/>
        <v>0</v>
      </c>
      <c r="AG237" s="410">
        <f t="shared" si="95"/>
        <v>0</v>
      </c>
      <c r="AH237" s="410">
        <f t="shared" si="95"/>
        <v>0</v>
      </c>
      <c r="AI237" s="410">
        <f t="shared" si="95"/>
        <v>0</v>
      </c>
      <c r="AJ237" s="410">
        <f t="shared" si="95"/>
        <v>0</v>
      </c>
      <c r="AK237" s="410">
        <f t="shared" si="95"/>
        <v>0</v>
      </c>
      <c r="AL237" s="410">
        <f t="shared" si="95"/>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243</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B240" si="96">Z239</f>
        <v>0</v>
      </c>
      <c r="AA240" s="410">
        <f t="shared" si="96"/>
        <v>0</v>
      </c>
      <c r="AB240" s="410">
        <f t="shared" si="96"/>
        <v>0</v>
      </c>
      <c r="AC240" s="410">
        <f t="shared" ref="AC240:AL240" si="97">AC239</f>
        <v>0</v>
      </c>
      <c r="AD240" s="410">
        <f t="shared" si="97"/>
        <v>0</v>
      </c>
      <c r="AE240" s="410">
        <f t="shared" si="97"/>
        <v>0</v>
      </c>
      <c r="AF240" s="410">
        <f t="shared" si="97"/>
        <v>0</v>
      </c>
      <c r="AG240" s="410">
        <f t="shared" si="97"/>
        <v>0</v>
      </c>
      <c r="AH240" s="410">
        <f t="shared" si="97"/>
        <v>0</v>
      </c>
      <c r="AI240" s="410">
        <f t="shared" si="97"/>
        <v>0</v>
      </c>
      <c r="AJ240" s="410">
        <f t="shared" si="97"/>
        <v>0</v>
      </c>
      <c r="AK240" s="410">
        <f t="shared" si="97"/>
        <v>0</v>
      </c>
      <c r="AL240" s="410">
        <f t="shared" si="97"/>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486</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243</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B243" si="98">Z242</f>
        <v>0</v>
      </c>
      <c r="AA243" s="410">
        <f t="shared" si="98"/>
        <v>0</v>
      </c>
      <c r="AB243" s="410">
        <f t="shared" si="98"/>
        <v>0</v>
      </c>
      <c r="AC243" s="410">
        <f t="shared" ref="AC243:AL243" si="99">AC242</f>
        <v>0</v>
      </c>
      <c r="AD243" s="410">
        <f t="shared" si="99"/>
        <v>0</v>
      </c>
      <c r="AE243" s="410">
        <f t="shared" si="99"/>
        <v>0</v>
      </c>
      <c r="AF243" s="410">
        <f t="shared" si="99"/>
        <v>0</v>
      </c>
      <c r="AG243" s="410">
        <f t="shared" si="99"/>
        <v>0</v>
      </c>
      <c r="AH243" s="410">
        <f t="shared" si="99"/>
        <v>0</v>
      </c>
      <c r="AI243" s="410">
        <f t="shared" si="99"/>
        <v>0</v>
      </c>
      <c r="AJ243" s="410">
        <f t="shared" si="99"/>
        <v>0</v>
      </c>
      <c r="AK243" s="410">
        <f t="shared" si="99"/>
        <v>0</v>
      </c>
      <c r="AL243" s="410">
        <f t="shared" si="99"/>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487</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488</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243</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B247" si="100">Z246</f>
        <v>0</v>
      </c>
      <c r="AA247" s="410">
        <f t="shared" si="100"/>
        <v>0</v>
      </c>
      <c r="AB247" s="410">
        <f t="shared" si="100"/>
        <v>0</v>
      </c>
      <c r="AC247" s="410">
        <f t="shared" ref="AC247:AL247" si="101">AC246</f>
        <v>0</v>
      </c>
      <c r="AD247" s="410">
        <f t="shared" si="101"/>
        <v>0</v>
      </c>
      <c r="AE247" s="410">
        <f t="shared" si="101"/>
        <v>0</v>
      </c>
      <c r="AF247" s="410">
        <f t="shared" si="101"/>
        <v>0</v>
      </c>
      <c r="AG247" s="410">
        <f t="shared" si="101"/>
        <v>0</v>
      </c>
      <c r="AH247" s="410">
        <f t="shared" si="101"/>
        <v>0</v>
      </c>
      <c r="AI247" s="410">
        <f t="shared" si="101"/>
        <v>0</v>
      </c>
      <c r="AJ247" s="410">
        <f t="shared" si="101"/>
        <v>0</v>
      </c>
      <c r="AK247" s="410">
        <f t="shared" si="101"/>
        <v>0</v>
      </c>
      <c r="AL247" s="410">
        <f t="shared" si="101"/>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489</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243</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B250" si="102">Z249</f>
        <v>0</v>
      </c>
      <c r="AA250" s="410">
        <f t="shared" si="102"/>
        <v>0</v>
      </c>
      <c r="AB250" s="410">
        <f t="shared" si="102"/>
        <v>0</v>
      </c>
      <c r="AC250" s="410">
        <f t="shared" ref="AC250:AL250" si="103">AC249</f>
        <v>0</v>
      </c>
      <c r="AD250" s="410">
        <f t="shared" si="103"/>
        <v>0</v>
      </c>
      <c r="AE250" s="410">
        <f t="shared" si="103"/>
        <v>0</v>
      </c>
      <c r="AF250" s="410">
        <f t="shared" si="103"/>
        <v>0</v>
      </c>
      <c r="AG250" s="410">
        <f t="shared" si="103"/>
        <v>0</v>
      </c>
      <c r="AH250" s="410">
        <f t="shared" si="103"/>
        <v>0</v>
      </c>
      <c r="AI250" s="410">
        <f t="shared" si="103"/>
        <v>0</v>
      </c>
      <c r="AJ250" s="410">
        <f t="shared" si="103"/>
        <v>0</v>
      </c>
      <c r="AK250" s="410">
        <f t="shared" si="103"/>
        <v>0</v>
      </c>
      <c r="AL250" s="410">
        <f t="shared" si="103"/>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490</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243</v>
      </c>
      <c r="C253" s="290" t="s">
        <v>163</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10">
        <f>Y252</f>
        <v>0</v>
      </c>
      <c r="Z253" s="410">
        <f t="shared" ref="Z253:AB253" si="104">Z252</f>
        <v>0</v>
      </c>
      <c r="AA253" s="410">
        <f t="shared" si="104"/>
        <v>0</v>
      </c>
      <c r="AB253" s="410">
        <f t="shared" si="104"/>
        <v>0</v>
      </c>
      <c r="AC253" s="410">
        <f t="shared" ref="AC253:AL253" si="105">AC252</f>
        <v>0</v>
      </c>
      <c r="AD253" s="410">
        <f t="shared" si="105"/>
        <v>0</v>
      </c>
      <c r="AE253" s="410">
        <f t="shared" si="105"/>
        <v>0</v>
      </c>
      <c r="AF253" s="410">
        <f t="shared" si="105"/>
        <v>0</v>
      </c>
      <c r="AG253" s="410">
        <f t="shared" si="105"/>
        <v>0</v>
      </c>
      <c r="AH253" s="410">
        <f t="shared" si="105"/>
        <v>0</v>
      </c>
      <c r="AI253" s="410">
        <f t="shared" si="105"/>
        <v>0</v>
      </c>
      <c r="AJ253" s="410">
        <f t="shared" si="105"/>
        <v>0</v>
      </c>
      <c r="AK253" s="410">
        <f t="shared" si="105"/>
        <v>0</v>
      </c>
      <c r="AL253" s="410">
        <f t="shared" si="105"/>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244</v>
      </c>
      <c r="C255" s="328"/>
      <c r="D255" s="328">
        <f>SUM(D150:D253)</f>
        <v>2899926.38</v>
      </c>
      <c r="E255" s="328">
        <f t="shared" ref="E255:I255" si="106">SUM(E150:E253)</f>
        <v>2884962.19</v>
      </c>
      <c r="F255" s="328">
        <f t="shared" si="106"/>
        <v>2883930.19</v>
      </c>
      <c r="G255" s="328">
        <f t="shared" si="106"/>
        <v>2858272.68</v>
      </c>
      <c r="H255" s="328">
        <f t="shared" si="106"/>
        <v>2793941.1500000004</v>
      </c>
      <c r="I255" s="328">
        <f t="shared" si="106"/>
        <v>2679855.7908299998</v>
      </c>
      <c r="J255" s="328"/>
      <c r="K255" s="328"/>
      <c r="L255" s="328"/>
      <c r="M255" s="328"/>
      <c r="N255" s="328"/>
      <c r="O255" s="328">
        <f>SUM(O150:O253)</f>
        <v>1606.7449999999999</v>
      </c>
      <c r="P255" s="328">
        <f t="shared" ref="P255:T255" si="107">SUM(P150:P253)</f>
        <v>1102.1849999999999</v>
      </c>
      <c r="Q255" s="328">
        <f t="shared" si="107"/>
        <v>1054.05</v>
      </c>
      <c r="R255" s="328">
        <f t="shared" si="107"/>
        <v>601.19200000000001</v>
      </c>
      <c r="S255" s="328">
        <f t="shared" si="107"/>
        <v>591.19499999999994</v>
      </c>
      <c r="T255" s="328">
        <f t="shared" si="107"/>
        <v>576.86163199999999</v>
      </c>
      <c r="U255" s="328"/>
      <c r="V255" s="328"/>
      <c r="W255" s="328"/>
      <c r="X255" s="328"/>
      <c r="Y255" s="328">
        <f>IF(Y149="kWh",SUMPRODUCT(D150:D253,Y150:Y253))</f>
        <v>726543.94</v>
      </c>
      <c r="Z255" s="328">
        <f>IF(Z149="kWh",SUMPRODUCT(D150:D253,Z150:Z253))</f>
        <v>46962.25</v>
      </c>
      <c r="AA255" s="328">
        <f>IF(AA149="kW",SUMPRODUCT(N150:N253,O150:O253,AA150:AA253),SUMPRODUCT(D150:D253,AA150:AA253))</f>
        <v>4049.52</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245</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1.49E-2</v>
      </c>
      <c r="Z258" s="340">
        <f>HLOOKUP(Z$20,'3.  Distribution Rates'!$C$122:$P$133,4,FALSE)</f>
        <v>2.0500000000000001E-2</v>
      </c>
      <c r="AA258" s="340">
        <f>HLOOKUP(AA$20,'3.  Distribution Rates'!$C$122:$P$133,4,FALSE)</f>
        <v>3.9811999999999999</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108">Y135*Y258</f>
        <v>17952.670876</v>
      </c>
      <c r="Z259" s="377">
        <f t="shared" si="108"/>
        <v>900.39485000000002</v>
      </c>
      <c r="AA259" s="377">
        <f t="shared" si="108"/>
        <v>14378.716513110141</v>
      </c>
      <c r="AB259" s="377">
        <f t="shared" si="108"/>
        <v>0</v>
      </c>
      <c r="AC259" s="377">
        <f t="shared" si="108"/>
        <v>0</v>
      </c>
      <c r="AD259" s="377">
        <f t="shared" si="108"/>
        <v>0</v>
      </c>
      <c r="AE259" s="377">
        <f t="shared" si="108"/>
        <v>0</v>
      </c>
      <c r="AF259" s="377">
        <f t="shared" si="108"/>
        <v>0</v>
      </c>
      <c r="AG259" s="377">
        <f t="shared" si="108"/>
        <v>0</v>
      </c>
      <c r="AH259" s="377">
        <f t="shared" si="108"/>
        <v>0</v>
      </c>
      <c r="AI259" s="377">
        <f t="shared" si="108"/>
        <v>0</v>
      </c>
      <c r="AJ259" s="377">
        <f t="shared" si="108"/>
        <v>0</v>
      </c>
      <c r="AK259" s="377">
        <f t="shared" si="108"/>
        <v>0</v>
      </c>
      <c r="AL259" s="377">
        <f t="shared" si="108"/>
        <v>0</v>
      </c>
      <c r="AM259" s="628">
        <f>SUM(Y259:AL259)</f>
        <v>33231.782239110144</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109">Y255*Y258</f>
        <v>10825.504706</v>
      </c>
      <c r="Z260" s="377">
        <f t="shared" si="109"/>
        <v>962.72612500000002</v>
      </c>
      <c r="AA260" s="378">
        <f t="shared" si="109"/>
        <v>16121.949024</v>
      </c>
      <c r="AB260" s="378">
        <f t="shared" si="109"/>
        <v>0</v>
      </c>
      <c r="AC260" s="378">
        <f t="shared" si="109"/>
        <v>0</v>
      </c>
      <c r="AD260" s="378">
        <f t="shared" si="109"/>
        <v>0</v>
      </c>
      <c r="AE260" s="378">
        <f t="shared" si="109"/>
        <v>0</v>
      </c>
      <c r="AF260" s="378">
        <f t="shared" ref="AF260:AL260" si="110">AF255*AF258</f>
        <v>0</v>
      </c>
      <c r="AG260" s="378">
        <f t="shared" si="110"/>
        <v>0</v>
      </c>
      <c r="AH260" s="378">
        <f t="shared" si="110"/>
        <v>0</v>
      </c>
      <c r="AI260" s="378">
        <f t="shared" si="110"/>
        <v>0</v>
      </c>
      <c r="AJ260" s="378">
        <f t="shared" si="110"/>
        <v>0</v>
      </c>
      <c r="AK260" s="378">
        <f t="shared" si="110"/>
        <v>0</v>
      </c>
      <c r="AL260" s="378">
        <f t="shared" si="110"/>
        <v>0</v>
      </c>
      <c r="AM260" s="628">
        <f>SUM(Y260:AL260)</f>
        <v>27910.179854999998</v>
      </c>
    </row>
    <row r="261" spans="1:41" s="379" customFormat="1" ht="15.75">
      <c r="A261" s="510"/>
      <c r="B261" s="348" t="s">
        <v>253</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28778.175582</v>
      </c>
      <c r="Z261" s="345">
        <f t="shared" ref="Z261:AE261" si="111">SUM(Z259:Z260)</f>
        <v>1863.120975</v>
      </c>
      <c r="AA261" s="345">
        <f t="shared" si="111"/>
        <v>30500.665537110141</v>
      </c>
      <c r="AB261" s="345">
        <f t="shared" si="111"/>
        <v>0</v>
      </c>
      <c r="AC261" s="345">
        <f t="shared" si="111"/>
        <v>0</v>
      </c>
      <c r="AD261" s="345">
        <f t="shared" si="111"/>
        <v>0</v>
      </c>
      <c r="AE261" s="345">
        <f t="shared" si="111"/>
        <v>0</v>
      </c>
      <c r="AF261" s="345">
        <f t="shared" ref="AF261:AL261" si="112">SUM(AF259:AF260)</f>
        <v>0</v>
      </c>
      <c r="AG261" s="345">
        <f t="shared" si="112"/>
        <v>0</v>
      </c>
      <c r="AH261" s="345">
        <f t="shared" si="112"/>
        <v>0</v>
      </c>
      <c r="AI261" s="345">
        <f t="shared" si="112"/>
        <v>0</v>
      </c>
      <c r="AJ261" s="345">
        <f t="shared" si="112"/>
        <v>0</v>
      </c>
      <c r="AK261" s="345">
        <f t="shared" si="112"/>
        <v>0</v>
      </c>
      <c r="AL261" s="345">
        <f t="shared" si="112"/>
        <v>0</v>
      </c>
      <c r="AM261" s="406">
        <f>SUM(AM259:AM260)</f>
        <v>61141.962094110146</v>
      </c>
    </row>
    <row r="262" spans="1:41" s="379" customFormat="1" ht="15.75">
      <c r="A262" s="510"/>
      <c r="B262" s="348" t="s">
        <v>246</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113">Y256*Y258</f>
        <v>0</v>
      </c>
      <c r="Z262" s="346">
        <f t="shared" si="113"/>
        <v>0</v>
      </c>
      <c r="AA262" s="346">
        <f t="shared" si="113"/>
        <v>0</v>
      </c>
      <c r="AB262" s="346">
        <f t="shared" si="113"/>
        <v>0</v>
      </c>
      <c r="AC262" s="346">
        <f t="shared" si="113"/>
        <v>0</v>
      </c>
      <c r="AD262" s="346">
        <f t="shared" si="113"/>
        <v>0</v>
      </c>
      <c r="AE262" s="346">
        <f t="shared" si="113"/>
        <v>0</v>
      </c>
      <c r="AF262" s="346">
        <f t="shared" ref="AF262:AL262" si="114">AF256*AF258</f>
        <v>0</v>
      </c>
      <c r="AG262" s="346">
        <f t="shared" si="114"/>
        <v>0</v>
      </c>
      <c r="AH262" s="346">
        <f t="shared" si="114"/>
        <v>0</v>
      </c>
      <c r="AI262" s="346">
        <f t="shared" si="114"/>
        <v>0</v>
      </c>
      <c r="AJ262" s="346">
        <f t="shared" si="114"/>
        <v>0</v>
      </c>
      <c r="AK262" s="346">
        <f t="shared" si="114"/>
        <v>0</v>
      </c>
      <c r="AL262" s="346">
        <f t="shared" si="114"/>
        <v>0</v>
      </c>
      <c r="AM262" s="406">
        <f>SUM(Y262:AL262)</f>
        <v>0</v>
      </c>
    </row>
    <row r="263" spans="1:41" s="379" customFormat="1" ht="15.75">
      <c r="A263" s="510"/>
      <c r="B263" s="348" t="s">
        <v>254</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61141.962094110146</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726543.94</v>
      </c>
      <c r="Z265" s="290">
        <f>SUMPRODUCT(E150:E253,Z150:Z253)</f>
        <v>46962.25</v>
      </c>
      <c r="AA265" s="290">
        <f>IF(AA149="kW",SUMPRODUCT(N150:N253,P150:P253,AA150:AA253),SUMPRODUCT(E150:E253,AA150:AA253))</f>
        <v>4049.52</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726543.94</v>
      </c>
      <c r="Z266" s="290">
        <f>SUMPRODUCT(F150:F253,Z150:Z253)</f>
        <v>46414.25</v>
      </c>
      <c r="AA266" s="290">
        <f>IF(AA149="kW",SUMPRODUCT(N150:N253,Q150:Q253,AA150:AA253),SUMPRODUCT(F150:F253,AA150:AA253))</f>
        <v>4049.52</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188</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726322.52</v>
      </c>
      <c r="Z267" s="290">
        <f>SUMPRODUCT(G150:G253,Z150:Z253)</f>
        <v>34154.160000000003</v>
      </c>
      <c r="AA267" s="290">
        <f>IF(AA149="kW",SUMPRODUCT(N150:N253,R150:R253,AA150:AA253),SUMPRODUCT(G150:G253,AA150:AA253))</f>
        <v>4001.76</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189</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661990.99</v>
      </c>
      <c r="Z268" s="290">
        <f>SUMPRODUCT(H150:H253,Z150:Z253)</f>
        <v>34154.160000000003</v>
      </c>
      <c r="AA268" s="290">
        <f>IF(AA149="kW",SUMPRODUCT(N150:N253,S150:S253,AA150:AA253),SUMPRODUCT(H150:H253,AA150:AA253))</f>
        <v>3992.28</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190</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566879.12745999999</v>
      </c>
      <c r="Z269" s="290">
        <f>SUMPRODUCT(I150:I253,Z150:Z253)</f>
        <v>22190.704900000001</v>
      </c>
      <c r="AA269" s="290">
        <f>IF(AA149="kW",SUMPRODUCT(N150:N253,T150:T253,AA150:AA253),SUMPRODUCT(I150:I253,AA150:AA253))</f>
        <v>3966.7821600000002</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191</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192</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193</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584</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247</v>
      </c>
      <c r="C275" s="280"/>
      <c r="D275" s="591" t="s">
        <v>523</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99" t="s">
        <v>210</v>
      </c>
      <c r="C276" s="901" t="s">
        <v>33</v>
      </c>
      <c r="D276" s="283" t="s">
        <v>421</v>
      </c>
      <c r="E276" s="903" t="s">
        <v>208</v>
      </c>
      <c r="F276" s="904"/>
      <c r="G276" s="904"/>
      <c r="H276" s="904"/>
      <c r="I276" s="904"/>
      <c r="J276" s="904"/>
      <c r="K276" s="904"/>
      <c r="L276" s="904"/>
      <c r="M276" s="905"/>
      <c r="N276" s="908" t="s">
        <v>212</v>
      </c>
      <c r="O276" s="283" t="s">
        <v>422</v>
      </c>
      <c r="P276" s="903" t="s">
        <v>211</v>
      </c>
      <c r="Q276" s="904"/>
      <c r="R276" s="904"/>
      <c r="S276" s="904"/>
      <c r="T276" s="904"/>
      <c r="U276" s="904"/>
      <c r="V276" s="904"/>
      <c r="W276" s="904"/>
      <c r="X276" s="905"/>
      <c r="Y276" s="906" t="s">
        <v>242</v>
      </c>
      <c r="Z276" s="907"/>
      <c r="AA276" s="907"/>
      <c r="AB276" s="907"/>
      <c r="AC276" s="844"/>
      <c r="AD276" s="844"/>
      <c r="AE276" s="844"/>
      <c r="AF276" s="844"/>
      <c r="AG276" s="844"/>
      <c r="AH276" s="844"/>
      <c r="AI276" s="844"/>
      <c r="AJ276" s="844"/>
      <c r="AK276" s="844"/>
      <c r="AL276" s="844"/>
      <c r="AM276" s="845"/>
    </row>
    <row r="277" spans="1:39" ht="60.75" customHeight="1">
      <c r="B277" s="900"/>
      <c r="C277" s="902"/>
      <c r="D277" s="284">
        <v>2013</v>
      </c>
      <c r="E277" s="284">
        <v>2014</v>
      </c>
      <c r="F277" s="284">
        <v>2015</v>
      </c>
      <c r="G277" s="284">
        <v>2016</v>
      </c>
      <c r="H277" s="284">
        <v>2017</v>
      </c>
      <c r="I277" s="284">
        <v>2018</v>
      </c>
      <c r="J277" s="284">
        <v>2019</v>
      </c>
      <c r="K277" s="284">
        <v>2020</v>
      </c>
      <c r="L277" s="284">
        <v>2021</v>
      </c>
      <c r="M277" s="284">
        <v>2022</v>
      </c>
      <c r="N277" s="909"/>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Streetlighting</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f>61678+53</f>
        <v>61731</v>
      </c>
      <c r="E279" s="294">
        <f t="shared" ref="E279:G279" si="115">61678+53</f>
        <v>61731</v>
      </c>
      <c r="F279" s="294">
        <f t="shared" si="115"/>
        <v>61731</v>
      </c>
      <c r="G279" s="294">
        <f t="shared" si="115"/>
        <v>61731</v>
      </c>
      <c r="H279" s="294">
        <f>39640.2555+28.57689</f>
        <v>39668.832389999996</v>
      </c>
      <c r="I279" s="294"/>
      <c r="J279" s="294"/>
      <c r="K279" s="294"/>
      <c r="L279" s="294"/>
      <c r="M279" s="294"/>
      <c r="N279" s="290"/>
      <c r="O279" s="294">
        <v>9.25</v>
      </c>
      <c r="P279" s="294">
        <v>9.25</v>
      </c>
      <c r="Q279" s="294">
        <v>9.25</v>
      </c>
      <c r="R279" s="294">
        <v>9.25</v>
      </c>
      <c r="S279" s="294">
        <f>5.82588+0.0041999</f>
        <v>5.8300798999999994</v>
      </c>
      <c r="T279" s="294"/>
      <c r="U279" s="294"/>
      <c r="V279" s="294"/>
      <c r="W279" s="294"/>
      <c r="X279" s="294"/>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248</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B280" si="116">AA279</f>
        <v>0</v>
      </c>
      <c r="AB280" s="410">
        <f t="shared" si="116"/>
        <v>0</v>
      </c>
      <c r="AC280" s="410">
        <f t="shared" ref="AC280:AL280" si="117">AC279</f>
        <v>0</v>
      </c>
      <c r="AD280" s="410">
        <f t="shared" si="117"/>
        <v>0</v>
      </c>
      <c r="AE280" s="410">
        <f t="shared" si="117"/>
        <v>0</v>
      </c>
      <c r="AF280" s="410">
        <f t="shared" si="117"/>
        <v>0</v>
      </c>
      <c r="AG280" s="410">
        <f t="shared" si="117"/>
        <v>0</v>
      </c>
      <c r="AH280" s="410">
        <f t="shared" si="117"/>
        <v>0</v>
      </c>
      <c r="AI280" s="410">
        <f t="shared" si="117"/>
        <v>0</v>
      </c>
      <c r="AJ280" s="410">
        <f t="shared" si="117"/>
        <v>0</v>
      </c>
      <c r="AK280" s="410">
        <f t="shared" si="117"/>
        <v>0</v>
      </c>
      <c r="AL280" s="410">
        <f t="shared" si="11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10713.76</v>
      </c>
      <c r="E282" s="294">
        <v>10713.76</v>
      </c>
      <c r="F282" s="294">
        <v>10713.76</v>
      </c>
      <c r="G282" s="294">
        <v>10713.76</v>
      </c>
      <c r="H282" s="294">
        <v>0</v>
      </c>
      <c r="I282" s="294"/>
      <c r="J282" s="294"/>
      <c r="K282" s="294"/>
      <c r="L282" s="294"/>
      <c r="M282" s="294"/>
      <c r="N282" s="290"/>
      <c r="O282" s="294">
        <v>6.01</v>
      </c>
      <c r="P282" s="294">
        <v>6.01</v>
      </c>
      <c r="Q282" s="294">
        <v>6.01</v>
      </c>
      <c r="R282" s="294">
        <v>6.01</v>
      </c>
      <c r="S282" s="294">
        <v>0</v>
      </c>
      <c r="T282" s="294"/>
      <c r="U282" s="294"/>
      <c r="V282" s="294"/>
      <c r="W282" s="294"/>
      <c r="X282" s="294"/>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248</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B283" si="118">AA282</f>
        <v>0</v>
      </c>
      <c r="AB283" s="410">
        <f t="shared" si="118"/>
        <v>0</v>
      </c>
      <c r="AC283" s="410">
        <f t="shared" ref="AC283:AL283" si="119">AC282</f>
        <v>0</v>
      </c>
      <c r="AD283" s="410">
        <f t="shared" si="119"/>
        <v>0</v>
      </c>
      <c r="AE283" s="410">
        <f t="shared" si="119"/>
        <v>0</v>
      </c>
      <c r="AF283" s="410">
        <f t="shared" si="119"/>
        <v>0</v>
      </c>
      <c r="AG283" s="410">
        <f t="shared" si="119"/>
        <v>0</v>
      </c>
      <c r="AH283" s="410">
        <f t="shared" si="119"/>
        <v>0</v>
      </c>
      <c r="AI283" s="410">
        <f t="shared" si="119"/>
        <v>0</v>
      </c>
      <c r="AJ283" s="410">
        <f t="shared" si="119"/>
        <v>0</v>
      </c>
      <c r="AK283" s="410">
        <f t="shared" si="119"/>
        <v>0</v>
      </c>
      <c r="AL283" s="410">
        <f t="shared" si="119"/>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398521</v>
      </c>
      <c r="E285" s="294">
        <v>398521</v>
      </c>
      <c r="F285" s="294">
        <v>398521</v>
      </c>
      <c r="G285" s="294">
        <v>398521</v>
      </c>
      <c r="H285" s="294">
        <v>398520.90500000003</v>
      </c>
      <c r="I285" s="294"/>
      <c r="J285" s="294"/>
      <c r="K285" s="294"/>
      <c r="L285" s="294"/>
      <c r="M285" s="294"/>
      <c r="N285" s="290"/>
      <c r="O285" s="294">
        <v>232</v>
      </c>
      <c r="P285" s="294">
        <v>232</v>
      </c>
      <c r="Q285" s="294">
        <v>232</v>
      </c>
      <c r="R285" s="294">
        <v>231.59</v>
      </c>
      <c r="S285" s="294">
        <v>231.59399999999999</v>
      </c>
      <c r="T285" s="294"/>
      <c r="U285" s="294"/>
      <c r="V285" s="294"/>
      <c r="W285" s="294"/>
      <c r="X285" s="294"/>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248</v>
      </c>
      <c r="C286" s="290" t="s">
        <v>163</v>
      </c>
      <c r="D286" s="294">
        <v>20448</v>
      </c>
      <c r="E286" s="294">
        <v>20448</v>
      </c>
      <c r="F286" s="294">
        <v>20448</v>
      </c>
      <c r="G286" s="294">
        <v>20448</v>
      </c>
      <c r="H286" s="294">
        <v>20448.003000000001</v>
      </c>
      <c r="I286" s="294"/>
      <c r="J286" s="294"/>
      <c r="K286" s="294"/>
      <c r="L286" s="294"/>
      <c r="M286" s="294"/>
      <c r="N286" s="467"/>
      <c r="O286" s="294">
        <v>12</v>
      </c>
      <c r="P286" s="294">
        <v>12</v>
      </c>
      <c r="Q286" s="294">
        <v>12</v>
      </c>
      <c r="R286" s="294">
        <v>11.78</v>
      </c>
      <c r="S286" s="294">
        <v>11.778</v>
      </c>
      <c r="T286" s="294"/>
      <c r="U286" s="294"/>
      <c r="V286" s="294"/>
      <c r="W286" s="294"/>
      <c r="X286" s="294"/>
      <c r="Y286" s="410">
        <f>Y285</f>
        <v>1</v>
      </c>
      <c r="Z286" s="410">
        <f>Z285</f>
        <v>0</v>
      </c>
      <c r="AA286" s="410">
        <f t="shared" ref="AA286:AB286" si="120">AA285</f>
        <v>0</v>
      </c>
      <c r="AB286" s="410">
        <f t="shared" si="120"/>
        <v>0</v>
      </c>
      <c r="AC286" s="410">
        <f t="shared" ref="AC286:AL286" si="121">AC285</f>
        <v>0</v>
      </c>
      <c r="AD286" s="410">
        <f t="shared" si="121"/>
        <v>0</v>
      </c>
      <c r="AE286" s="410">
        <f t="shared" si="121"/>
        <v>0</v>
      </c>
      <c r="AF286" s="410">
        <f t="shared" si="121"/>
        <v>0</v>
      </c>
      <c r="AG286" s="410">
        <f t="shared" si="121"/>
        <v>0</v>
      </c>
      <c r="AH286" s="410">
        <f t="shared" si="121"/>
        <v>0</v>
      </c>
      <c r="AI286" s="410">
        <f t="shared" si="121"/>
        <v>0</v>
      </c>
      <c r="AJ286" s="410">
        <f t="shared" si="121"/>
        <v>0</v>
      </c>
      <c r="AK286" s="410">
        <f t="shared" si="121"/>
        <v>0</v>
      </c>
      <c r="AL286" s="410">
        <f t="shared" si="121"/>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66677.23</v>
      </c>
      <c r="E288" s="294">
        <v>66677.23</v>
      </c>
      <c r="F288" s="294">
        <v>64107.76</v>
      </c>
      <c r="G288" s="294">
        <v>54312.5</v>
      </c>
      <c r="H288" s="294">
        <v>54312.5026</v>
      </c>
      <c r="I288" s="294"/>
      <c r="J288" s="294"/>
      <c r="K288" s="294"/>
      <c r="L288" s="294"/>
      <c r="M288" s="294"/>
      <c r="N288" s="290"/>
      <c r="O288" s="294">
        <v>4.47</v>
      </c>
      <c r="P288" s="294">
        <v>4.47</v>
      </c>
      <c r="Q288" s="294">
        <v>4.3099999999999996</v>
      </c>
      <c r="R288" s="294">
        <v>3.69</v>
      </c>
      <c r="S288" s="294">
        <v>3.6926899999999998</v>
      </c>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248</v>
      </c>
      <c r="C289" s="290" t="s">
        <v>163</v>
      </c>
      <c r="D289" s="294">
        <v>204</v>
      </c>
      <c r="E289" s="294">
        <v>204</v>
      </c>
      <c r="F289" s="294">
        <v>194</v>
      </c>
      <c r="G289" s="294">
        <v>168</v>
      </c>
      <c r="H289" s="294">
        <v>168</v>
      </c>
      <c r="I289" s="294"/>
      <c r="J289" s="294"/>
      <c r="K289" s="294"/>
      <c r="L289" s="294"/>
      <c r="M289" s="294"/>
      <c r="N289" s="467"/>
      <c r="O289" s="294">
        <v>0</v>
      </c>
      <c r="P289" s="294">
        <v>0</v>
      </c>
      <c r="Q289" s="294">
        <v>0</v>
      </c>
      <c r="R289" s="294">
        <v>0</v>
      </c>
      <c r="S289" s="294">
        <v>1.2E-2</v>
      </c>
      <c r="T289" s="294"/>
      <c r="U289" s="294"/>
      <c r="V289" s="294"/>
      <c r="W289" s="294"/>
      <c r="X289" s="294"/>
      <c r="Y289" s="410">
        <f>Y288</f>
        <v>1</v>
      </c>
      <c r="Z289" s="410">
        <f>Z288</f>
        <v>0</v>
      </c>
      <c r="AA289" s="410">
        <f t="shared" ref="AA289:AB289" si="122">AA288</f>
        <v>0</v>
      </c>
      <c r="AB289" s="410">
        <f t="shared" si="122"/>
        <v>0</v>
      </c>
      <c r="AC289" s="410">
        <f t="shared" ref="AC289:AL289" si="123">AC288</f>
        <v>0</v>
      </c>
      <c r="AD289" s="410">
        <f t="shared" si="123"/>
        <v>0</v>
      </c>
      <c r="AE289" s="410">
        <f t="shared" si="123"/>
        <v>0</v>
      </c>
      <c r="AF289" s="410">
        <f t="shared" si="123"/>
        <v>0</v>
      </c>
      <c r="AG289" s="410">
        <f t="shared" si="123"/>
        <v>0</v>
      </c>
      <c r="AH289" s="410">
        <f t="shared" si="123"/>
        <v>0</v>
      </c>
      <c r="AI289" s="410">
        <f t="shared" si="123"/>
        <v>0</v>
      </c>
      <c r="AJ289" s="410">
        <f t="shared" si="123"/>
        <v>0</v>
      </c>
      <c r="AK289" s="410">
        <f t="shared" si="123"/>
        <v>0</v>
      </c>
      <c r="AL289" s="410">
        <f t="shared" si="123"/>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148620.6</v>
      </c>
      <c r="E291" s="294">
        <v>148620.6</v>
      </c>
      <c r="F291" s="294">
        <v>139665.85</v>
      </c>
      <c r="G291" s="294">
        <v>109105.57</v>
      </c>
      <c r="H291" s="294">
        <v>109105.57</v>
      </c>
      <c r="I291" s="294"/>
      <c r="J291" s="294"/>
      <c r="K291" s="294"/>
      <c r="L291" s="294"/>
      <c r="M291" s="294"/>
      <c r="N291" s="290"/>
      <c r="O291" s="294">
        <v>10.24</v>
      </c>
      <c r="P291" s="294">
        <v>10.24</v>
      </c>
      <c r="Q291" s="294">
        <v>9.68</v>
      </c>
      <c r="R291" s="294">
        <v>7.76</v>
      </c>
      <c r="S291" s="294">
        <v>7.7590570000000003</v>
      </c>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248</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B292" si="124">AA291</f>
        <v>0</v>
      </c>
      <c r="AB292" s="410">
        <f t="shared" si="124"/>
        <v>0</v>
      </c>
      <c r="AC292" s="410">
        <f t="shared" ref="AC292:AL292" si="125">AC291</f>
        <v>0</v>
      </c>
      <c r="AD292" s="410">
        <f t="shared" si="125"/>
        <v>0</v>
      </c>
      <c r="AE292" s="410">
        <f t="shared" si="125"/>
        <v>0</v>
      </c>
      <c r="AF292" s="410">
        <f t="shared" si="125"/>
        <v>0</v>
      </c>
      <c r="AG292" s="410">
        <f t="shared" si="125"/>
        <v>0</v>
      </c>
      <c r="AH292" s="410">
        <f t="shared" si="125"/>
        <v>0</v>
      </c>
      <c r="AI292" s="410">
        <f t="shared" si="125"/>
        <v>0</v>
      </c>
      <c r="AJ292" s="410">
        <f t="shared" si="125"/>
        <v>0</v>
      </c>
      <c r="AK292" s="410">
        <f t="shared" si="125"/>
        <v>0</v>
      </c>
      <c r="AL292" s="410">
        <f t="shared" si="125"/>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248</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B295" si="126">AA294</f>
        <v>0</v>
      </c>
      <c r="AB295" s="410">
        <f t="shared" si="126"/>
        <v>0</v>
      </c>
      <c r="AC295" s="410">
        <f t="shared" ref="AC295:AL295" si="127">AC294</f>
        <v>0</v>
      </c>
      <c r="AD295" s="410">
        <f t="shared" si="127"/>
        <v>0</v>
      </c>
      <c r="AE295" s="410">
        <f t="shared" si="127"/>
        <v>0</v>
      </c>
      <c r="AF295" s="410">
        <f t="shared" si="127"/>
        <v>0</v>
      </c>
      <c r="AG295" s="410">
        <f t="shared" si="127"/>
        <v>0</v>
      </c>
      <c r="AH295" s="410">
        <f t="shared" si="127"/>
        <v>0</v>
      </c>
      <c r="AI295" s="410">
        <f t="shared" si="127"/>
        <v>0</v>
      </c>
      <c r="AJ295" s="410">
        <f t="shared" si="127"/>
        <v>0</v>
      </c>
      <c r="AK295" s="410">
        <f t="shared" si="127"/>
        <v>0</v>
      </c>
      <c r="AL295" s="410">
        <f t="shared" si="127"/>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v>1001</v>
      </c>
      <c r="E297" s="294">
        <v>0</v>
      </c>
      <c r="F297" s="294">
        <v>0</v>
      </c>
      <c r="G297" s="294">
        <v>0</v>
      </c>
      <c r="H297" s="294">
        <v>0</v>
      </c>
      <c r="I297" s="294"/>
      <c r="J297" s="294"/>
      <c r="K297" s="294"/>
      <c r="L297" s="294"/>
      <c r="M297" s="294"/>
      <c r="N297" s="290"/>
      <c r="O297" s="294">
        <v>1390</v>
      </c>
      <c r="P297" s="294">
        <v>0</v>
      </c>
      <c r="Q297" s="294">
        <v>0</v>
      </c>
      <c r="R297" s="294">
        <v>0</v>
      </c>
      <c r="S297" s="294">
        <v>0</v>
      </c>
      <c r="T297" s="294"/>
      <c r="U297" s="294"/>
      <c r="V297" s="294"/>
      <c r="W297" s="294"/>
      <c r="X297" s="294"/>
      <c r="Y297" s="409">
        <v>0</v>
      </c>
      <c r="Z297" s="409"/>
      <c r="AA297" s="409"/>
      <c r="AB297" s="409"/>
      <c r="AC297" s="409"/>
      <c r="AD297" s="409"/>
      <c r="AE297" s="409"/>
      <c r="AF297" s="409"/>
      <c r="AG297" s="409"/>
      <c r="AH297" s="409"/>
      <c r="AI297" s="409"/>
      <c r="AJ297" s="409"/>
      <c r="AK297" s="409"/>
      <c r="AL297" s="409"/>
      <c r="AM297" s="295">
        <f>SUM(Y297:AL297)</f>
        <v>0</v>
      </c>
    </row>
    <row r="298" spans="1:39" ht="15" outlineLevel="1">
      <c r="B298" s="293" t="s">
        <v>248</v>
      </c>
      <c r="C298" s="290" t="s">
        <v>163</v>
      </c>
      <c r="D298" s="294"/>
      <c r="E298" s="294">
        <v>0</v>
      </c>
      <c r="F298" s="294"/>
      <c r="G298" s="294"/>
      <c r="H298" s="294"/>
      <c r="I298" s="294"/>
      <c r="J298" s="294"/>
      <c r="K298" s="294"/>
      <c r="L298" s="294"/>
      <c r="M298" s="294"/>
      <c r="N298" s="290"/>
      <c r="O298" s="294"/>
      <c r="P298" s="294">
        <v>1259</v>
      </c>
      <c r="Q298" s="294"/>
      <c r="R298" s="294"/>
      <c r="S298" s="294"/>
      <c r="T298" s="294"/>
      <c r="U298" s="294"/>
      <c r="V298" s="294"/>
      <c r="W298" s="294"/>
      <c r="X298" s="294"/>
      <c r="Y298" s="410">
        <f>Y297</f>
        <v>0</v>
      </c>
      <c r="Z298" s="410">
        <f>Z297</f>
        <v>0</v>
      </c>
      <c r="AA298" s="410">
        <f t="shared" ref="AA298:AB298" si="128">AA297</f>
        <v>0</v>
      </c>
      <c r="AB298" s="410">
        <f t="shared" si="128"/>
        <v>0</v>
      </c>
      <c r="AC298" s="410">
        <f t="shared" ref="AC298:AL298" si="129">AC297</f>
        <v>0</v>
      </c>
      <c r="AD298" s="410">
        <f t="shared" si="129"/>
        <v>0</v>
      </c>
      <c r="AE298" s="410">
        <f t="shared" si="129"/>
        <v>0</v>
      </c>
      <c r="AF298" s="410">
        <f t="shared" si="129"/>
        <v>0</v>
      </c>
      <c r="AG298" s="410">
        <f t="shared" si="129"/>
        <v>0</v>
      </c>
      <c r="AH298" s="410">
        <f t="shared" si="129"/>
        <v>0</v>
      </c>
      <c r="AI298" s="410">
        <f t="shared" si="129"/>
        <v>0</v>
      </c>
      <c r="AJ298" s="410">
        <f t="shared" si="129"/>
        <v>0</v>
      </c>
      <c r="AK298" s="410">
        <f t="shared" si="129"/>
        <v>0</v>
      </c>
      <c r="AL298" s="410">
        <f t="shared" si="129"/>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482</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248</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B301" si="130">AA300</f>
        <v>0</v>
      </c>
      <c r="AB301" s="410">
        <f t="shared" si="130"/>
        <v>0</v>
      </c>
      <c r="AC301" s="410">
        <f t="shared" ref="AC301:AL301" si="131">AC300</f>
        <v>0</v>
      </c>
      <c r="AD301" s="410">
        <f t="shared" si="131"/>
        <v>0</v>
      </c>
      <c r="AE301" s="410">
        <f t="shared" si="131"/>
        <v>0</v>
      </c>
      <c r="AF301" s="410">
        <f t="shared" si="131"/>
        <v>0</v>
      </c>
      <c r="AG301" s="410">
        <f t="shared" si="131"/>
        <v>0</v>
      </c>
      <c r="AH301" s="410">
        <f t="shared" si="131"/>
        <v>0</v>
      </c>
      <c r="AI301" s="410">
        <f t="shared" si="131"/>
        <v>0</v>
      </c>
      <c r="AJ301" s="410">
        <f t="shared" si="131"/>
        <v>0</v>
      </c>
      <c r="AK301" s="410">
        <f t="shared" si="131"/>
        <v>0</v>
      </c>
      <c r="AL301" s="410">
        <f t="shared" si="131"/>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v>1</v>
      </c>
      <c r="Z303" s="409"/>
      <c r="AA303" s="409"/>
      <c r="AB303" s="409"/>
      <c r="AC303" s="409"/>
      <c r="AD303" s="409"/>
      <c r="AE303" s="409"/>
      <c r="AF303" s="409"/>
      <c r="AG303" s="409"/>
      <c r="AH303" s="409"/>
      <c r="AI303" s="409"/>
      <c r="AJ303" s="409"/>
      <c r="AK303" s="409"/>
      <c r="AL303" s="409"/>
      <c r="AM303" s="295">
        <f>SUM(Y303:AL303)</f>
        <v>1</v>
      </c>
    </row>
    <row r="304" spans="1:39" ht="15" outlineLevel="1">
      <c r="B304" s="293" t="s">
        <v>248</v>
      </c>
      <c r="C304" s="290" t="s">
        <v>163</v>
      </c>
      <c r="D304" s="294">
        <v>20661</v>
      </c>
      <c r="E304" s="294">
        <v>20661</v>
      </c>
      <c r="F304" s="294">
        <v>20661</v>
      </c>
      <c r="G304" s="294">
        <v>20661</v>
      </c>
      <c r="H304" s="294">
        <v>20661.379199999999</v>
      </c>
      <c r="I304" s="294"/>
      <c r="J304" s="294"/>
      <c r="K304" s="294"/>
      <c r="L304" s="294"/>
      <c r="M304" s="294"/>
      <c r="N304" s="290"/>
      <c r="O304" s="294">
        <v>1</v>
      </c>
      <c r="P304" s="294">
        <v>1</v>
      </c>
      <c r="Q304" s="294">
        <v>1</v>
      </c>
      <c r="R304" s="294">
        <v>1.35</v>
      </c>
      <c r="S304" s="294">
        <v>1.3513500000000001</v>
      </c>
      <c r="T304" s="294"/>
      <c r="U304" s="294"/>
      <c r="V304" s="294"/>
      <c r="W304" s="294"/>
      <c r="X304" s="294"/>
      <c r="Y304" s="410">
        <f>Y303</f>
        <v>1</v>
      </c>
      <c r="Z304" s="410">
        <f>Z303</f>
        <v>0</v>
      </c>
      <c r="AA304" s="410">
        <f t="shared" ref="AA304:AB304" si="132">AA303</f>
        <v>0</v>
      </c>
      <c r="AB304" s="410">
        <f t="shared" si="132"/>
        <v>0</v>
      </c>
      <c r="AC304" s="410">
        <f t="shared" ref="AC304:AL304" si="133">AC303</f>
        <v>0</v>
      </c>
      <c r="AD304" s="410">
        <f t="shared" si="133"/>
        <v>0</v>
      </c>
      <c r="AE304" s="410">
        <f t="shared" si="133"/>
        <v>0</v>
      </c>
      <c r="AF304" s="410">
        <f t="shared" si="133"/>
        <v>0</v>
      </c>
      <c r="AG304" s="410">
        <f t="shared" si="133"/>
        <v>0</v>
      </c>
      <c r="AH304" s="410">
        <f t="shared" si="133"/>
        <v>0</v>
      </c>
      <c r="AI304" s="410">
        <f t="shared" si="133"/>
        <v>0</v>
      </c>
      <c r="AJ304" s="410">
        <f t="shared" si="133"/>
        <v>0</v>
      </c>
      <c r="AK304" s="410">
        <f t="shared" si="133"/>
        <v>0</v>
      </c>
      <c r="AL304" s="410">
        <f t="shared" si="133"/>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s="810" customFormat="1" ht="15" outlineLevel="1">
      <c r="A307" s="803">
        <v>10</v>
      </c>
      <c r="B307" s="804" t="s">
        <v>22</v>
      </c>
      <c r="C307" s="805" t="s">
        <v>25</v>
      </c>
      <c r="D307" s="806">
        <v>1648280</v>
      </c>
      <c r="E307" s="806">
        <v>1647989</v>
      </c>
      <c r="F307" s="806">
        <v>1647989</v>
      </c>
      <c r="G307" s="806">
        <v>1647989</v>
      </c>
      <c r="H307" s="806">
        <v>1643305.9046499999</v>
      </c>
      <c r="I307" s="806"/>
      <c r="J307" s="806"/>
      <c r="K307" s="806"/>
      <c r="L307" s="806"/>
      <c r="M307" s="806"/>
      <c r="N307" s="806">
        <v>12</v>
      </c>
      <c r="O307" s="806">
        <v>279</v>
      </c>
      <c r="P307" s="806">
        <v>279</v>
      </c>
      <c r="Q307" s="806">
        <v>279</v>
      </c>
      <c r="R307" s="806">
        <v>278.67</v>
      </c>
      <c r="S307" s="806">
        <v>277.17682000000002</v>
      </c>
      <c r="T307" s="806"/>
      <c r="U307" s="806"/>
      <c r="V307" s="806"/>
      <c r="W307" s="806"/>
      <c r="X307" s="806"/>
      <c r="Y307" s="807"/>
      <c r="Z307" s="808"/>
      <c r="AA307" s="808">
        <v>1</v>
      </c>
      <c r="AB307" s="808"/>
      <c r="AC307" s="807"/>
      <c r="AD307" s="807"/>
      <c r="AE307" s="807"/>
      <c r="AF307" s="807"/>
      <c r="AG307" s="807"/>
      <c r="AH307" s="807"/>
      <c r="AI307" s="807"/>
      <c r="AJ307" s="807"/>
      <c r="AK307" s="807"/>
      <c r="AL307" s="807"/>
      <c r="AM307" s="809">
        <f>SUM(Y307:AL307)</f>
        <v>1</v>
      </c>
    </row>
    <row r="308" spans="1:39" ht="15" outlineLevel="1">
      <c r="B308" s="293" t="s">
        <v>248</v>
      </c>
      <c r="C308" s="290" t="s">
        <v>163</v>
      </c>
      <c r="D308" s="294">
        <v>298471</v>
      </c>
      <c r="E308" s="294">
        <v>290890</v>
      </c>
      <c r="F308" s="294">
        <v>290640</v>
      </c>
      <c r="G308" s="294">
        <v>290640</v>
      </c>
      <c r="H308" s="294">
        <v>289029.2107</v>
      </c>
      <c r="I308" s="294"/>
      <c r="J308" s="294"/>
      <c r="K308" s="294"/>
      <c r="L308" s="294"/>
      <c r="M308" s="294"/>
      <c r="N308" s="294">
        <f>N307</f>
        <v>12</v>
      </c>
      <c r="O308" s="294">
        <v>101</v>
      </c>
      <c r="P308" s="294">
        <v>99</v>
      </c>
      <c r="Q308" s="294">
        <v>99</v>
      </c>
      <c r="R308" s="294">
        <v>98.85</v>
      </c>
      <c r="S308" s="294">
        <v>98.387</v>
      </c>
      <c r="T308" s="294"/>
      <c r="U308" s="294"/>
      <c r="V308" s="294"/>
      <c r="W308" s="294"/>
      <c r="X308" s="294"/>
      <c r="Y308" s="410">
        <f>Y307</f>
        <v>0</v>
      </c>
      <c r="Z308" s="410">
        <f>Z307</f>
        <v>0</v>
      </c>
      <c r="AA308" s="410">
        <f t="shared" ref="AA308:AB308" si="134">AA307</f>
        <v>1</v>
      </c>
      <c r="AB308" s="410">
        <f t="shared" si="134"/>
        <v>0</v>
      </c>
      <c r="AC308" s="410">
        <f t="shared" ref="AC308:AL308" si="135">AC307</f>
        <v>0</v>
      </c>
      <c r="AD308" s="410">
        <f t="shared" si="135"/>
        <v>0</v>
      </c>
      <c r="AE308" s="410">
        <f t="shared" si="135"/>
        <v>0</v>
      </c>
      <c r="AF308" s="410">
        <f t="shared" si="135"/>
        <v>0</v>
      </c>
      <c r="AG308" s="410">
        <f t="shared" si="135"/>
        <v>0</v>
      </c>
      <c r="AH308" s="410">
        <f t="shared" si="135"/>
        <v>0</v>
      </c>
      <c r="AI308" s="410">
        <f t="shared" si="135"/>
        <v>0</v>
      </c>
      <c r="AJ308" s="410">
        <f t="shared" si="135"/>
        <v>0</v>
      </c>
      <c r="AK308" s="410">
        <f t="shared" si="135"/>
        <v>0</v>
      </c>
      <c r="AL308" s="410">
        <f t="shared" si="135"/>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v>129288.8</v>
      </c>
      <c r="E310" s="294">
        <v>129288.8</v>
      </c>
      <c r="F310" s="294">
        <v>127120.74</v>
      </c>
      <c r="G310" s="294">
        <v>109679.57</v>
      </c>
      <c r="H310" s="294">
        <v>36181.239800000003</v>
      </c>
      <c r="I310" s="294"/>
      <c r="J310" s="294"/>
      <c r="K310" s="294"/>
      <c r="L310" s="294"/>
      <c r="M310" s="294"/>
      <c r="N310" s="294">
        <v>12</v>
      </c>
      <c r="O310" s="294">
        <v>36.76</v>
      </c>
      <c r="P310" s="294">
        <v>36.76</v>
      </c>
      <c r="Q310" s="294">
        <v>36.159999999999997</v>
      </c>
      <c r="R310" s="294">
        <v>31.85</v>
      </c>
      <c r="S310" s="294">
        <v>8.5060000000000002</v>
      </c>
      <c r="T310" s="294"/>
      <c r="U310" s="294"/>
      <c r="V310" s="294"/>
      <c r="W310" s="294"/>
      <c r="X310" s="294"/>
      <c r="Y310" s="414"/>
      <c r="Z310" s="502">
        <v>1</v>
      </c>
      <c r="AA310" s="414"/>
      <c r="AB310" s="414"/>
      <c r="AC310" s="414"/>
      <c r="AD310" s="414"/>
      <c r="AE310" s="414"/>
      <c r="AF310" s="414"/>
      <c r="AG310" s="414"/>
      <c r="AH310" s="414"/>
      <c r="AI310" s="414"/>
      <c r="AJ310" s="414"/>
      <c r="AK310" s="414"/>
      <c r="AL310" s="414"/>
      <c r="AM310" s="295">
        <f>SUM(Y310:AL310)</f>
        <v>1</v>
      </c>
    </row>
    <row r="311" spans="1:39" ht="15" outlineLevel="1">
      <c r="B311" s="293" t="s">
        <v>248</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B311" si="136">AA310</f>
        <v>0</v>
      </c>
      <c r="AB311" s="410">
        <f t="shared" si="136"/>
        <v>0</v>
      </c>
      <c r="AC311" s="410">
        <f t="shared" ref="AC311:AL311" si="137">AC310</f>
        <v>0</v>
      </c>
      <c r="AD311" s="410">
        <f t="shared" si="137"/>
        <v>0</v>
      </c>
      <c r="AE311" s="410">
        <f t="shared" si="137"/>
        <v>0</v>
      </c>
      <c r="AF311" s="410">
        <f t="shared" si="137"/>
        <v>0</v>
      </c>
      <c r="AG311" s="410">
        <f t="shared" si="137"/>
        <v>0</v>
      </c>
      <c r="AH311" s="410">
        <f t="shared" si="137"/>
        <v>0</v>
      </c>
      <c r="AI311" s="410">
        <f t="shared" si="137"/>
        <v>0</v>
      </c>
      <c r="AJ311" s="410">
        <f t="shared" si="137"/>
        <v>0</v>
      </c>
      <c r="AK311" s="410">
        <f t="shared" si="137"/>
        <v>0</v>
      </c>
      <c r="AL311" s="410">
        <f t="shared" si="13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248</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B314" si="138">AA313</f>
        <v>0</v>
      </c>
      <c r="AB314" s="410">
        <f t="shared" si="138"/>
        <v>0</v>
      </c>
      <c r="AC314" s="410">
        <f t="shared" ref="AC314:AL314" si="139">AC313</f>
        <v>0</v>
      </c>
      <c r="AD314" s="410">
        <f t="shared" si="139"/>
        <v>0</v>
      </c>
      <c r="AE314" s="410">
        <f t="shared" si="139"/>
        <v>0</v>
      </c>
      <c r="AF314" s="410">
        <f t="shared" si="139"/>
        <v>0</v>
      </c>
      <c r="AG314" s="410">
        <f t="shared" si="139"/>
        <v>0</v>
      </c>
      <c r="AH314" s="410">
        <f t="shared" si="139"/>
        <v>0</v>
      </c>
      <c r="AI314" s="410">
        <f t="shared" si="139"/>
        <v>0</v>
      </c>
      <c r="AJ314" s="410">
        <f t="shared" si="139"/>
        <v>0</v>
      </c>
      <c r="AK314" s="410">
        <f t="shared" si="139"/>
        <v>0</v>
      </c>
      <c r="AL314" s="410">
        <f t="shared" si="139"/>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v>1</v>
      </c>
      <c r="AB316" s="414"/>
      <c r="AC316" s="414"/>
      <c r="AD316" s="414"/>
      <c r="AE316" s="414"/>
      <c r="AF316" s="414"/>
      <c r="AG316" s="414"/>
      <c r="AH316" s="414"/>
      <c r="AI316" s="414"/>
      <c r="AJ316" s="414"/>
      <c r="AK316" s="414"/>
      <c r="AL316" s="414"/>
      <c r="AM316" s="295">
        <f>SUM(Y316:AL316)</f>
        <v>1</v>
      </c>
    </row>
    <row r="317" spans="1:39" ht="15" outlineLevel="1">
      <c r="B317" s="293" t="s">
        <v>248</v>
      </c>
      <c r="C317" s="290" t="s">
        <v>163</v>
      </c>
      <c r="D317" s="294">
        <v>10663</v>
      </c>
      <c r="E317" s="294">
        <v>10663</v>
      </c>
      <c r="F317" s="294">
        <v>10663</v>
      </c>
      <c r="G317" s="294">
        <v>10663</v>
      </c>
      <c r="H317" s="294">
        <v>10662.84</v>
      </c>
      <c r="I317" s="294"/>
      <c r="J317" s="294"/>
      <c r="K317" s="294"/>
      <c r="L317" s="294"/>
      <c r="M317" s="294"/>
      <c r="N317" s="294">
        <f>N316</f>
        <v>12</v>
      </c>
      <c r="O317" s="294">
        <v>1.33</v>
      </c>
      <c r="P317" s="294">
        <v>1.33</v>
      </c>
      <c r="Q317" s="294">
        <v>1.33</v>
      </c>
      <c r="R317" s="294">
        <v>1.33</v>
      </c>
      <c r="S317" s="294">
        <v>1.32569</v>
      </c>
      <c r="T317" s="294"/>
      <c r="U317" s="294"/>
      <c r="V317" s="294"/>
      <c r="W317" s="294"/>
      <c r="X317" s="294"/>
      <c r="Y317" s="410">
        <f>Y316</f>
        <v>0</v>
      </c>
      <c r="Z317" s="410">
        <f>Z316</f>
        <v>0</v>
      </c>
      <c r="AA317" s="410">
        <f t="shared" ref="AA317:AB317" si="140">AA316</f>
        <v>1</v>
      </c>
      <c r="AB317" s="410">
        <f t="shared" si="140"/>
        <v>0</v>
      </c>
      <c r="AC317" s="410">
        <f t="shared" ref="AC317:AL317" si="141">AC316</f>
        <v>0</v>
      </c>
      <c r="AD317" s="410">
        <f t="shared" si="141"/>
        <v>0</v>
      </c>
      <c r="AE317" s="410">
        <f t="shared" si="141"/>
        <v>0</v>
      </c>
      <c r="AF317" s="410">
        <f t="shared" si="141"/>
        <v>0</v>
      </c>
      <c r="AG317" s="410">
        <f t="shared" si="141"/>
        <v>0</v>
      </c>
      <c r="AH317" s="410">
        <f t="shared" si="141"/>
        <v>0</v>
      </c>
      <c r="AI317" s="410">
        <f t="shared" si="141"/>
        <v>0</v>
      </c>
      <c r="AJ317" s="410">
        <f t="shared" si="141"/>
        <v>0</v>
      </c>
      <c r="AK317" s="410">
        <f t="shared" si="141"/>
        <v>0</v>
      </c>
      <c r="AL317" s="410">
        <f t="shared" si="141"/>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248</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B320" si="142">AA319</f>
        <v>0</v>
      </c>
      <c r="AB320" s="410">
        <f t="shared" si="142"/>
        <v>0</v>
      </c>
      <c r="AC320" s="410">
        <f t="shared" ref="AC320:AL320" si="143">AC319</f>
        <v>0</v>
      </c>
      <c r="AD320" s="410">
        <f t="shared" si="143"/>
        <v>0</v>
      </c>
      <c r="AE320" s="410">
        <f t="shared" si="143"/>
        <v>0</v>
      </c>
      <c r="AF320" s="410">
        <f t="shared" si="143"/>
        <v>0</v>
      </c>
      <c r="AG320" s="410">
        <f t="shared" si="143"/>
        <v>0</v>
      </c>
      <c r="AH320" s="410">
        <f t="shared" si="143"/>
        <v>0</v>
      </c>
      <c r="AI320" s="410">
        <f t="shared" si="143"/>
        <v>0</v>
      </c>
      <c r="AJ320" s="410">
        <f t="shared" si="143"/>
        <v>0</v>
      </c>
      <c r="AK320" s="410">
        <f t="shared" si="143"/>
        <v>0</v>
      </c>
      <c r="AL320" s="410">
        <f t="shared" si="143"/>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483</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248</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B323" si="144">AA322</f>
        <v>0</v>
      </c>
      <c r="AB323" s="410">
        <f t="shared" si="144"/>
        <v>0</v>
      </c>
      <c r="AC323" s="410">
        <f t="shared" ref="AC323:AL323" si="145">AC322</f>
        <v>0</v>
      </c>
      <c r="AD323" s="410">
        <f t="shared" si="145"/>
        <v>0</v>
      </c>
      <c r="AE323" s="410">
        <f t="shared" si="145"/>
        <v>0</v>
      </c>
      <c r="AF323" s="410">
        <f t="shared" si="145"/>
        <v>0</v>
      </c>
      <c r="AG323" s="410">
        <f t="shared" si="145"/>
        <v>0</v>
      </c>
      <c r="AH323" s="410">
        <f t="shared" si="145"/>
        <v>0</v>
      </c>
      <c r="AI323" s="410">
        <f t="shared" si="145"/>
        <v>0</v>
      </c>
      <c r="AJ323" s="410">
        <f t="shared" si="145"/>
        <v>0</v>
      </c>
      <c r="AK323" s="410">
        <f t="shared" si="145"/>
        <v>0</v>
      </c>
      <c r="AL323" s="410">
        <f t="shared" si="145"/>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484</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248</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B326" si="146">AA325</f>
        <v>0</v>
      </c>
      <c r="AB326" s="410">
        <f t="shared" si="146"/>
        <v>0</v>
      </c>
      <c r="AC326" s="410">
        <f t="shared" ref="AC326:AL326" si="147">AC325</f>
        <v>0</v>
      </c>
      <c r="AD326" s="410">
        <f t="shared" si="147"/>
        <v>0</v>
      </c>
      <c r="AE326" s="410">
        <f t="shared" si="147"/>
        <v>0</v>
      </c>
      <c r="AF326" s="410">
        <f t="shared" si="147"/>
        <v>0</v>
      </c>
      <c r="AG326" s="410">
        <f t="shared" si="147"/>
        <v>0</v>
      </c>
      <c r="AH326" s="410">
        <f t="shared" si="147"/>
        <v>0</v>
      </c>
      <c r="AI326" s="410">
        <f t="shared" si="147"/>
        <v>0</v>
      </c>
      <c r="AJ326" s="410">
        <f t="shared" si="147"/>
        <v>0</v>
      </c>
      <c r="AK326" s="410">
        <f t="shared" si="147"/>
        <v>0</v>
      </c>
      <c r="AL326" s="410">
        <f t="shared" si="147"/>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v>1473.11</v>
      </c>
      <c r="E328" s="294"/>
      <c r="F328" s="294"/>
      <c r="G328" s="294"/>
      <c r="H328" s="294"/>
      <c r="I328" s="294"/>
      <c r="J328" s="294"/>
      <c r="K328" s="294"/>
      <c r="L328" s="294"/>
      <c r="M328" s="294"/>
      <c r="N328" s="290"/>
      <c r="O328" s="294">
        <v>110.32</v>
      </c>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248</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B329" si="148">AA328</f>
        <v>0</v>
      </c>
      <c r="AB329" s="410">
        <f t="shared" si="148"/>
        <v>0</v>
      </c>
      <c r="AC329" s="410">
        <f t="shared" ref="AC329:AL329" si="149">AC328</f>
        <v>0</v>
      </c>
      <c r="AD329" s="410">
        <f t="shared" si="149"/>
        <v>0</v>
      </c>
      <c r="AE329" s="410">
        <f t="shared" si="149"/>
        <v>0</v>
      </c>
      <c r="AF329" s="410">
        <f t="shared" si="149"/>
        <v>0</v>
      </c>
      <c r="AG329" s="410">
        <f t="shared" si="149"/>
        <v>0</v>
      </c>
      <c r="AH329" s="410">
        <f t="shared" si="149"/>
        <v>0</v>
      </c>
      <c r="AI329" s="410">
        <f t="shared" si="149"/>
        <v>0</v>
      </c>
      <c r="AJ329" s="410">
        <f t="shared" si="149"/>
        <v>0</v>
      </c>
      <c r="AK329" s="410">
        <f t="shared" si="149"/>
        <v>0</v>
      </c>
      <c r="AL329" s="410">
        <f t="shared" si="149"/>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248</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B333" si="150">AA332</f>
        <v>0</v>
      </c>
      <c r="AB333" s="410">
        <f t="shared" si="150"/>
        <v>0</v>
      </c>
      <c r="AC333" s="410">
        <f t="shared" ref="AC333:AL333" si="151">AC332</f>
        <v>0</v>
      </c>
      <c r="AD333" s="410">
        <f t="shared" si="151"/>
        <v>0</v>
      </c>
      <c r="AE333" s="410">
        <f t="shared" si="151"/>
        <v>0</v>
      </c>
      <c r="AF333" s="410">
        <f t="shared" si="151"/>
        <v>0</v>
      </c>
      <c r="AG333" s="410">
        <f t="shared" si="151"/>
        <v>0</v>
      </c>
      <c r="AH333" s="410">
        <f t="shared" si="151"/>
        <v>0</v>
      </c>
      <c r="AI333" s="410">
        <f t="shared" si="151"/>
        <v>0</v>
      </c>
      <c r="AJ333" s="410">
        <f t="shared" si="151"/>
        <v>0</v>
      </c>
      <c r="AK333" s="410">
        <f t="shared" si="151"/>
        <v>0</v>
      </c>
      <c r="AL333" s="410">
        <f t="shared" si="151"/>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v>1</v>
      </c>
      <c r="AB335" s="414"/>
      <c r="AC335" s="414"/>
      <c r="AD335" s="414"/>
      <c r="AE335" s="414"/>
      <c r="AF335" s="414"/>
      <c r="AG335" s="414"/>
      <c r="AH335" s="414"/>
      <c r="AI335" s="414"/>
      <c r="AJ335" s="414"/>
      <c r="AK335" s="414"/>
      <c r="AL335" s="414"/>
      <c r="AM335" s="295">
        <f>SUM(Y335:AL335)</f>
        <v>1</v>
      </c>
    </row>
    <row r="336" spans="1:39" ht="15" outlineLevel="1">
      <c r="B336" s="293" t="s">
        <v>248</v>
      </c>
      <c r="C336" s="290" t="s">
        <v>163</v>
      </c>
      <c r="D336" s="294">
        <v>148348</v>
      </c>
      <c r="E336" s="294">
        <v>148348</v>
      </c>
      <c r="F336" s="294">
        <v>148348</v>
      </c>
      <c r="G336" s="294">
        <v>148348</v>
      </c>
      <c r="H336" s="294">
        <v>148348</v>
      </c>
      <c r="I336" s="294"/>
      <c r="J336" s="294"/>
      <c r="K336" s="294"/>
      <c r="L336" s="294"/>
      <c r="M336" s="294"/>
      <c r="N336" s="294">
        <f>N335</f>
        <v>12</v>
      </c>
      <c r="O336" s="294">
        <v>54.26</v>
      </c>
      <c r="P336" s="294">
        <v>54.26</v>
      </c>
      <c r="Q336" s="294">
        <v>54.26</v>
      </c>
      <c r="R336" s="294">
        <v>54.26</v>
      </c>
      <c r="S336" s="294">
        <v>54.26</v>
      </c>
      <c r="T336" s="294"/>
      <c r="U336" s="294"/>
      <c r="V336" s="294"/>
      <c r="W336" s="294"/>
      <c r="X336" s="294"/>
      <c r="Y336" s="410">
        <f>Y335</f>
        <v>0</v>
      </c>
      <c r="Z336" s="410">
        <f>Z335</f>
        <v>0</v>
      </c>
      <c r="AA336" s="410">
        <f t="shared" ref="AA336:AB336" si="152">AA335</f>
        <v>1</v>
      </c>
      <c r="AB336" s="410">
        <f t="shared" si="152"/>
        <v>0</v>
      </c>
      <c r="AC336" s="410">
        <f t="shared" ref="AC336:AL336" si="153">AC335</f>
        <v>0</v>
      </c>
      <c r="AD336" s="410">
        <f t="shared" si="153"/>
        <v>0</v>
      </c>
      <c r="AE336" s="410">
        <f t="shared" si="153"/>
        <v>0</v>
      </c>
      <c r="AF336" s="410">
        <f t="shared" si="153"/>
        <v>0</v>
      </c>
      <c r="AG336" s="410">
        <f t="shared" si="153"/>
        <v>0</v>
      </c>
      <c r="AH336" s="410">
        <f t="shared" si="153"/>
        <v>0</v>
      </c>
      <c r="AI336" s="410">
        <f t="shared" si="153"/>
        <v>0</v>
      </c>
      <c r="AJ336" s="410">
        <f t="shared" si="153"/>
        <v>0</v>
      </c>
      <c r="AK336" s="410">
        <f t="shared" si="153"/>
        <v>0</v>
      </c>
      <c r="AL336" s="410">
        <f t="shared" si="153"/>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248</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B339" si="154">AA338</f>
        <v>0</v>
      </c>
      <c r="AB339" s="410">
        <f t="shared" si="154"/>
        <v>0</v>
      </c>
      <c r="AC339" s="410">
        <f t="shared" ref="AC339:AL339" si="155">AC338</f>
        <v>0</v>
      </c>
      <c r="AD339" s="410">
        <f t="shared" si="155"/>
        <v>0</v>
      </c>
      <c r="AE339" s="410">
        <f t="shared" si="155"/>
        <v>0</v>
      </c>
      <c r="AF339" s="410">
        <f t="shared" si="155"/>
        <v>0</v>
      </c>
      <c r="AG339" s="410">
        <f t="shared" si="155"/>
        <v>0</v>
      </c>
      <c r="AH339" s="410">
        <f t="shared" si="155"/>
        <v>0</v>
      </c>
      <c r="AI339" s="410">
        <f t="shared" si="155"/>
        <v>0</v>
      </c>
      <c r="AJ339" s="410">
        <f t="shared" si="155"/>
        <v>0</v>
      </c>
      <c r="AK339" s="410">
        <f t="shared" si="155"/>
        <v>0</v>
      </c>
      <c r="AL339" s="410">
        <f t="shared" si="155"/>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248</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B342" si="156">AA341</f>
        <v>0</v>
      </c>
      <c r="AB342" s="410">
        <f t="shared" si="156"/>
        <v>0</v>
      </c>
      <c r="AC342" s="410">
        <f t="shared" ref="AC342:AL342" si="157">AC341</f>
        <v>0</v>
      </c>
      <c r="AD342" s="410">
        <f t="shared" si="157"/>
        <v>0</v>
      </c>
      <c r="AE342" s="410">
        <f t="shared" si="157"/>
        <v>0</v>
      </c>
      <c r="AF342" s="410">
        <f t="shared" si="157"/>
        <v>0</v>
      </c>
      <c r="AG342" s="410">
        <f t="shared" si="157"/>
        <v>0</v>
      </c>
      <c r="AH342" s="410">
        <f t="shared" si="157"/>
        <v>0</v>
      </c>
      <c r="AI342" s="410">
        <f t="shared" si="157"/>
        <v>0</v>
      </c>
      <c r="AJ342" s="410">
        <f t="shared" si="157"/>
        <v>0</v>
      </c>
      <c r="AK342" s="410">
        <f t="shared" si="157"/>
        <v>0</v>
      </c>
      <c r="AL342" s="410">
        <f t="shared" si="15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v>11247.63</v>
      </c>
      <c r="E344" s="294"/>
      <c r="F344" s="294"/>
      <c r="G344" s="294"/>
      <c r="H344" s="294"/>
      <c r="I344" s="294"/>
      <c r="J344" s="294"/>
      <c r="K344" s="294"/>
      <c r="L344" s="294"/>
      <c r="M344" s="294"/>
      <c r="N344" s="290"/>
      <c r="O344" s="294">
        <v>493.95</v>
      </c>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248</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B345" si="158">AA344</f>
        <v>0</v>
      </c>
      <c r="AB345" s="410">
        <f t="shared" si="158"/>
        <v>0</v>
      </c>
      <c r="AC345" s="410">
        <f t="shared" ref="AC345:AL345" si="159">AC344</f>
        <v>0</v>
      </c>
      <c r="AD345" s="410">
        <f t="shared" si="159"/>
        <v>0</v>
      </c>
      <c r="AE345" s="410">
        <f t="shared" si="159"/>
        <v>0</v>
      </c>
      <c r="AF345" s="410">
        <f t="shared" si="159"/>
        <v>0</v>
      </c>
      <c r="AG345" s="410">
        <f t="shared" si="159"/>
        <v>0</v>
      </c>
      <c r="AH345" s="410">
        <f t="shared" si="159"/>
        <v>0</v>
      </c>
      <c r="AI345" s="410">
        <f t="shared" si="159"/>
        <v>0</v>
      </c>
      <c r="AJ345" s="410">
        <f t="shared" si="159"/>
        <v>0</v>
      </c>
      <c r="AK345" s="410">
        <f t="shared" si="159"/>
        <v>0</v>
      </c>
      <c r="AL345" s="410">
        <f t="shared" si="159"/>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66032.820000000007</v>
      </c>
      <c r="E348" s="294">
        <v>65993.59</v>
      </c>
      <c r="F348" s="294">
        <v>65990.03</v>
      </c>
      <c r="G348" s="294">
        <v>59385.760000000002</v>
      </c>
      <c r="H348" s="294">
        <v>56097.895900000003</v>
      </c>
      <c r="I348" s="294"/>
      <c r="J348" s="294"/>
      <c r="K348" s="294"/>
      <c r="L348" s="294"/>
      <c r="M348" s="294"/>
      <c r="N348" s="290"/>
      <c r="O348" s="294">
        <v>5.41</v>
      </c>
      <c r="P348" s="294">
        <v>5.4</v>
      </c>
      <c r="Q348" s="294">
        <v>5.4</v>
      </c>
      <c r="R348" s="294">
        <v>5.0599999999999996</v>
      </c>
      <c r="S348" s="294">
        <v>4.8906999999999998</v>
      </c>
      <c r="T348" s="294"/>
      <c r="U348" s="294"/>
      <c r="V348" s="294"/>
      <c r="W348" s="294"/>
      <c r="X348" s="294"/>
      <c r="Y348" s="46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248</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1</v>
      </c>
      <c r="Z349" s="410">
        <f>Z348</f>
        <v>0</v>
      </c>
      <c r="AA349" s="410">
        <f t="shared" ref="AA349:AB349" si="160">AA348</f>
        <v>0</v>
      </c>
      <c r="AB349" s="410">
        <f t="shared" si="160"/>
        <v>0</v>
      </c>
      <c r="AC349" s="410">
        <f t="shared" ref="AC349:AL349" si="161">AC348</f>
        <v>0</v>
      </c>
      <c r="AD349" s="410">
        <f t="shared" si="161"/>
        <v>0</v>
      </c>
      <c r="AE349" s="410">
        <f t="shared" si="161"/>
        <v>0</v>
      </c>
      <c r="AF349" s="410">
        <f t="shared" si="161"/>
        <v>0</v>
      </c>
      <c r="AG349" s="410">
        <f t="shared" si="161"/>
        <v>0</v>
      </c>
      <c r="AH349" s="410">
        <f t="shared" si="161"/>
        <v>0</v>
      </c>
      <c r="AI349" s="410">
        <f t="shared" si="161"/>
        <v>0</v>
      </c>
      <c r="AJ349" s="410">
        <f t="shared" si="161"/>
        <v>0</v>
      </c>
      <c r="AK349" s="410">
        <f t="shared" si="161"/>
        <v>0</v>
      </c>
      <c r="AL349" s="410">
        <f t="shared" si="161"/>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485</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248</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B353" si="162">AA352</f>
        <v>0</v>
      </c>
      <c r="AB353" s="410">
        <f t="shared" si="162"/>
        <v>0</v>
      </c>
      <c r="AC353" s="410">
        <f t="shared" ref="AC353:AL353" si="163">AC352</f>
        <v>0</v>
      </c>
      <c r="AD353" s="410">
        <f t="shared" si="163"/>
        <v>0</v>
      </c>
      <c r="AE353" s="410">
        <f t="shared" si="163"/>
        <v>0</v>
      </c>
      <c r="AF353" s="410">
        <f t="shared" si="163"/>
        <v>0</v>
      </c>
      <c r="AG353" s="410">
        <f t="shared" si="163"/>
        <v>0</v>
      </c>
      <c r="AH353" s="410">
        <f t="shared" si="163"/>
        <v>0</v>
      </c>
      <c r="AI353" s="410">
        <f t="shared" si="163"/>
        <v>0</v>
      </c>
      <c r="AJ353" s="410">
        <f t="shared" si="163"/>
        <v>0</v>
      </c>
      <c r="AK353" s="410">
        <f t="shared" si="163"/>
        <v>0</v>
      </c>
      <c r="AL353" s="410">
        <f t="shared" si="163"/>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248</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B356" si="164">AA355</f>
        <v>0</v>
      </c>
      <c r="AB356" s="410">
        <f t="shared" si="164"/>
        <v>0</v>
      </c>
      <c r="AC356" s="410">
        <f t="shared" ref="AC356:AL356" si="165">AC355</f>
        <v>0</v>
      </c>
      <c r="AD356" s="410">
        <f t="shared" si="165"/>
        <v>0</v>
      </c>
      <c r="AE356" s="410">
        <f t="shared" si="165"/>
        <v>0</v>
      </c>
      <c r="AF356" s="410">
        <f t="shared" si="165"/>
        <v>0</v>
      </c>
      <c r="AG356" s="410">
        <f t="shared" si="165"/>
        <v>0</v>
      </c>
      <c r="AH356" s="410">
        <f t="shared" si="165"/>
        <v>0</v>
      </c>
      <c r="AI356" s="410">
        <f t="shared" si="165"/>
        <v>0</v>
      </c>
      <c r="AJ356" s="410">
        <f t="shared" si="165"/>
        <v>0</v>
      </c>
      <c r="AK356" s="410">
        <f t="shared" si="165"/>
        <v>0</v>
      </c>
      <c r="AL356" s="410">
        <f t="shared" si="165"/>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248</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B360" si="166">AA359</f>
        <v>0</v>
      </c>
      <c r="AB360" s="410">
        <f t="shared" si="166"/>
        <v>0</v>
      </c>
      <c r="AC360" s="410">
        <f t="shared" ref="AC360:AL360" si="167">AC359</f>
        <v>0</v>
      </c>
      <c r="AD360" s="410">
        <f t="shared" si="167"/>
        <v>0</v>
      </c>
      <c r="AE360" s="410">
        <f t="shared" si="167"/>
        <v>0</v>
      </c>
      <c r="AF360" s="410">
        <f t="shared" si="167"/>
        <v>0</v>
      </c>
      <c r="AG360" s="410">
        <f t="shared" si="167"/>
        <v>0</v>
      </c>
      <c r="AH360" s="410">
        <f t="shared" si="167"/>
        <v>0</v>
      </c>
      <c r="AI360" s="410">
        <f t="shared" si="167"/>
        <v>0</v>
      </c>
      <c r="AJ360" s="410">
        <f t="shared" si="167"/>
        <v>0</v>
      </c>
      <c r="AK360" s="410">
        <f t="shared" si="167"/>
        <v>0</v>
      </c>
      <c r="AL360" s="410">
        <f t="shared" si="167"/>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248</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B363" si="168">AA362</f>
        <v>0</v>
      </c>
      <c r="AB363" s="410">
        <f t="shared" si="168"/>
        <v>0</v>
      </c>
      <c r="AC363" s="410">
        <f t="shared" ref="AC363:AL363" si="169">AC362</f>
        <v>0</v>
      </c>
      <c r="AD363" s="410">
        <f t="shared" si="169"/>
        <v>0</v>
      </c>
      <c r="AE363" s="410">
        <f t="shared" si="169"/>
        <v>0</v>
      </c>
      <c r="AF363" s="410">
        <f t="shared" si="169"/>
        <v>0</v>
      </c>
      <c r="AG363" s="410">
        <f t="shared" si="169"/>
        <v>0</v>
      </c>
      <c r="AH363" s="410">
        <f t="shared" si="169"/>
        <v>0</v>
      </c>
      <c r="AI363" s="410">
        <f t="shared" si="169"/>
        <v>0</v>
      </c>
      <c r="AJ363" s="410">
        <f t="shared" si="169"/>
        <v>0</v>
      </c>
      <c r="AK363" s="410">
        <f t="shared" si="169"/>
        <v>0</v>
      </c>
      <c r="AL363" s="410">
        <f t="shared" si="169"/>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248</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B366" si="170">AA365</f>
        <v>0</v>
      </c>
      <c r="AB366" s="410">
        <f t="shared" si="170"/>
        <v>0</v>
      </c>
      <c r="AC366" s="410">
        <f t="shared" ref="AC366:AL366" si="171">AC365</f>
        <v>0</v>
      </c>
      <c r="AD366" s="410">
        <f t="shared" si="171"/>
        <v>0</v>
      </c>
      <c r="AE366" s="410">
        <f t="shared" si="171"/>
        <v>0</v>
      </c>
      <c r="AF366" s="410">
        <f t="shared" si="171"/>
        <v>0</v>
      </c>
      <c r="AG366" s="410">
        <f t="shared" si="171"/>
        <v>0</v>
      </c>
      <c r="AH366" s="410">
        <f t="shared" si="171"/>
        <v>0</v>
      </c>
      <c r="AI366" s="410">
        <f t="shared" si="171"/>
        <v>0</v>
      </c>
      <c r="AJ366" s="410">
        <f t="shared" si="171"/>
        <v>0</v>
      </c>
      <c r="AK366" s="410">
        <f t="shared" si="171"/>
        <v>0</v>
      </c>
      <c r="AL366" s="410">
        <f t="shared" si="171"/>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248</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B369" si="172">Z368</f>
        <v>0</v>
      </c>
      <c r="AA369" s="410">
        <f t="shared" si="172"/>
        <v>0</v>
      </c>
      <c r="AB369" s="410">
        <f t="shared" si="172"/>
        <v>0</v>
      </c>
      <c r="AC369" s="410">
        <f t="shared" ref="AC369:AL369" si="173">AC368</f>
        <v>0</v>
      </c>
      <c r="AD369" s="410">
        <f t="shared" si="173"/>
        <v>0</v>
      </c>
      <c r="AE369" s="410">
        <f t="shared" si="173"/>
        <v>0</v>
      </c>
      <c r="AF369" s="410">
        <f t="shared" si="173"/>
        <v>0</v>
      </c>
      <c r="AG369" s="410">
        <f t="shared" si="173"/>
        <v>0</v>
      </c>
      <c r="AH369" s="410">
        <f t="shared" si="173"/>
        <v>0</v>
      </c>
      <c r="AI369" s="410">
        <f t="shared" si="173"/>
        <v>0</v>
      </c>
      <c r="AJ369" s="410">
        <f t="shared" si="173"/>
        <v>0</v>
      </c>
      <c r="AK369" s="410">
        <f t="shared" si="173"/>
        <v>0</v>
      </c>
      <c r="AL369" s="410">
        <f t="shared" si="173"/>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486</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248</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B372" si="174">Z371</f>
        <v>0</v>
      </c>
      <c r="AA372" s="410">
        <f t="shared" si="174"/>
        <v>0</v>
      </c>
      <c r="AB372" s="410">
        <f t="shared" si="174"/>
        <v>0</v>
      </c>
      <c r="AC372" s="410">
        <f t="shared" ref="AC372:AL372" si="175">AC371</f>
        <v>0</v>
      </c>
      <c r="AD372" s="410">
        <f t="shared" si="175"/>
        <v>0</v>
      </c>
      <c r="AE372" s="410">
        <f t="shared" si="175"/>
        <v>0</v>
      </c>
      <c r="AF372" s="410">
        <f t="shared" si="175"/>
        <v>0</v>
      </c>
      <c r="AG372" s="410">
        <f t="shared" si="175"/>
        <v>0</v>
      </c>
      <c r="AH372" s="410">
        <f t="shared" si="175"/>
        <v>0</v>
      </c>
      <c r="AI372" s="410">
        <f t="shared" si="175"/>
        <v>0</v>
      </c>
      <c r="AJ372" s="410">
        <f t="shared" si="175"/>
        <v>0</v>
      </c>
      <c r="AK372" s="410">
        <f t="shared" si="175"/>
        <v>0</v>
      </c>
      <c r="AL372" s="410">
        <f t="shared" si="175"/>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487</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488</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248</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B376" si="176">Z375</f>
        <v>0</v>
      </c>
      <c r="AA376" s="410">
        <f t="shared" si="176"/>
        <v>0</v>
      </c>
      <c r="AB376" s="410">
        <f t="shared" si="176"/>
        <v>0</v>
      </c>
      <c r="AC376" s="410">
        <f t="shared" ref="AC376:AL376" si="177">AC375</f>
        <v>0</v>
      </c>
      <c r="AD376" s="410">
        <f t="shared" si="177"/>
        <v>0</v>
      </c>
      <c r="AE376" s="410">
        <f t="shared" si="177"/>
        <v>0</v>
      </c>
      <c r="AF376" s="410">
        <f t="shared" si="177"/>
        <v>0</v>
      </c>
      <c r="AG376" s="410">
        <f t="shared" si="177"/>
        <v>0</v>
      </c>
      <c r="AH376" s="410">
        <f t="shared" si="177"/>
        <v>0</v>
      </c>
      <c r="AI376" s="410">
        <f t="shared" si="177"/>
        <v>0</v>
      </c>
      <c r="AJ376" s="410">
        <f t="shared" si="177"/>
        <v>0</v>
      </c>
      <c r="AK376" s="410">
        <f t="shared" si="177"/>
        <v>0</v>
      </c>
      <c r="AL376" s="410">
        <f t="shared" si="17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489</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248</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B379" si="178">Z378</f>
        <v>0</v>
      </c>
      <c r="AA379" s="410">
        <f t="shared" si="178"/>
        <v>0</v>
      </c>
      <c r="AB379" s="410">
        <f t="shared" si="178"/>
        <v>0</v>
      </c>
      <c r="AC379" s="410">
        <f t="shared" ref="AC379:AL379" si="179">AC378</f>
        <v>0</v>
      </c>
      <c r="AD379" s="410">
        <f t="shared" si="179"/>
        <v>0</v>
      </c>
      <c r="AE379" s="410">
        <f t="shared" si="179"/>
        <v>0</v>
      </c>
      <c r="AF379" s="410">
        <f t="shared" si="179"/>
        <v>0</v>
      </c>
      <c r="AG379" s="410">
        <f t="shared" si="179"/>
        <v>0</v>
      </c>
      <c r="AH379" s="410">
        <f t="shared" si="179"/>
        <v>0</v>
      </c>
      <c r="AI379" s="410">
        <f t="shared" si="179"/>
        <v>0</v>
      </c>
      <c r="AJ379" s="410">
        <f t="shared" si="179"/>
        <v>0</v>
      </c>
      <c r="AK379" s="410">
        <f t="shared" si="179"/>
        <v>0</v>
      </c>
      <c r="AL379" s="410">
        <f t="shared" si="179"/>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490</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248</v>
      </c>
      <c r="C382" s="290" t="s">
        <v>163</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10">
        <f>Y381</f>
        <v>0</v>
      </c>
      <c r="Z382" s="410">
        <f t="shared" ref="Z382:AB382" si="180">Z381</f>
        <v>0</v>
      </c>
      <c r="AA382" s="410">
        <f t="shared" si="180"/>
        <v>0</v>
      </c>
      <c r="AB382" s="410">
        <f t="shared" si="180"/>
        <v>0</v>
      </c>
      <c r="AC382" s="410">
        <f t="shared" ref="AC382:AK382" si="181">AC381</f>
        <v>0</v>
      </c>
      <c r="AD382" s="410">
        <f t="shared" si="181"/>
        <v>0</v>
      </c>
      <c r="AE382" s="410">
        <f t="shared" si="181"/>
        <v>0</v>
      </c>
      <c r="AF382" s="410">
        <f t="shared" si="181"/>
        <v>0</v>
      </c>
      <c r="AG382" s="410">
        <f t="shared" si="181"/>
        <v>0</v>
      </c>
      <c r="AH382" s="410">
        <f t="shared" si="181"/>
        <v>0</v>
      </c>
      <c r="AI382" s="410">
        <f t="shared" si="181"/>
        <v>0</v>
      </c>
      <c r="AJ382" s="410">
        <f t="shared" si="181"/>
        <v>0</v>
      </c>
      <c r="AK382" s="410">
        <f t="shared" si="181"/>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249</v>
      </c>
      <c r="C384" s="328"/>
      <c r="D384" s="328">
        <f>SUM(D279:D382)</f>
        <v>3042381.9499999993</v>
      </c>
      <c r="E384" s="328">
        <f t="shared" ref="E384:H384" si="182">SUM(E279:E382)</f>
        <v>3020748.9799999995</v>
      </c>
      <c r="F384" s="328">
        <f t="shared" si="182"/>
        <v>3006793.14</v>
      </c>
      <c r="G384" s="328">
        <f t="shared" si="182"/>
        <v>2942366.1599999997</v>
      </c>
      <c r="H384" s="328">
        <f t="shared" si="182"/>
        <v>2826510.2832399998</v>
      </c>
      <c r="I384" s="328"/>
      <c r="J384" s="328"/>
      <c r="K384" s="328"/>
      <c r="L384" s="328"/>
      <c r="M384" s="328"/>
      <c r="N384" s="328"/>
      <c r="O384" s="328">
        <f>SUM(O279:O382)</f>
        <v>2747</v>
      </c>
      <c r="P384" s="328">
        <f t="shared" ref="P384:S384" si="183">SUM(P279:P382)</f>
        <v>2009.72</v>
      </c>
      <c r="Q384" s="328">
        <f t="shared" si="183"/>
        <v>749.4</v>
      </c>
      <c r="R384" s="328">
        <f t="shared" si="183"/>
        <v>741.45</v>
      </c>
      <c r="S384" s="328">
        <f t="shared" si="183"/>
        <v>706.56338689999995</v>
      </c>
      <c r="T384" s="328"/>
      <c r="U384" s="328"/>
      <c r="V384" s="328"/>
      <c r="W384" s="328"/>
      <c r="X384" s="328"/>
      <c r="Y384" s="328">
        <f>IF(Y278="kWh",SUMPRODUCT(D279:D382,Y279:Y382))</f>
        <v>793609.40999999992</v>
      </c>
      <c r="Z384" s="328">
        <f>IF(Z278="kWh",SUMPRODUCT(D279:D382,Z279:Z382))</f>
        <v>129288.8</v>
      </c>
      <c r="AA384" s="328">
        <f>IF(AA278="kW",SUMPRODUCT(N279:N382,O279:O382,AA279:AA382),SUMPRODUCT(D279:D382,AA279:AA382))</f>
        <v>5227.08</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250</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1.44E-2</v>
      </c>
      <c r="Z387" s="340">
        <f>HLOOKUP(Z$20,'3.  Distribution Rates'!$C$122:$P$133,5,FALSE)</f>
        <v>1.9699999999999999E-2</v>
      </c>
      <c r="AA387" s="340">
        <f>HLOOKUP(AA$20,'3.  Distribution Rates'!$C$122:$P$133,5,FALSE)</f>
        <v>3.9830999999999999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84">Y136*Y387</f>
        <v>17350.232255999999</v>
      </c>
      <c r="Z388" s="377">
        <f t="shared" si="184"/>
        <v>816.63237399999991</v>
      </c>
      <c r="AA388" s="377">
        <f t="shared" si="184"/>
        <v>14385.57865552321</v>
      </c>
      <c r="AB388" s="377">
        <f t="shared" si="184"/>
        <v>0</v>
      </c>
      <c r="AC388" s="377">
        <f t="shared" si="184"/>
        <v>0</v>
      </c>
      <c r="AD388" s="377">
        <f t="shared" si="184"/>
        <v>0</v>
      </c>
      <c r="AE388" s="377">
        <f t="shared" si="184"/>
        <v>0</v>
      </c>
      <c r="AF388" s="377">
        <f t="shared" si="184"/>
        <v>0</v>
      </c>
      <c r="AG388" s="377">
        <f t="shared" si="184"/>
        <v>0</v>
      </c>
      <c r="AH388" s="377">
        <f t="shared" si="184"/>
        <v>0</v>
      </c>
      <c r="AI388" s="377">
        <f t="shared" si="184"/>
        <v>0</v>
      </c>
      <c r="AJ388" s="377">
        <f t="shared" si="184"/>
        <v>0</v>
      </c>
      <c r="AK388" s="377">
        <f t="shared" si="184"/>
        <v>0</v>
      </c>
      <c r="AL388" s="377">
        <f t="shared" si="184"/>
        <v>0</v>
      </c>
      <c r="AM388" s="628">
        <f>SUM(Y388:AL388)</f>
        <v>32552.443285523208</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85">Y265*Y387</f>
        <v>10462.232735999998</v>
      </c>
      <c r="Z389" s="377">
        <f t="shared" si="185"/>
        <v>925.15632499999992</v>
      </c>
      <c r="AA389" s="377">
        <f t="shared" si="185"/>
        <v>16129.643112</v>
      </c>
      <c r="AB389" s="377">
        <f t="shared" si="185"/>
        <v>0</v>
      </c>
      <c r="AC389" s="377">
        <f t="shared" si="185"/>
        <v>0</v>
      </c>
      <c r="AD389" s="377">
        <f t="shared" si="185"/>
        <v>0</v>
      </c>
      <c r="AE389" s="377">
        <f t="shared" si="185"/>
        <v>0</v>
      </c>
      <c r="AF389" s="377">
        <f t="shared" si="185"/>
        <v>0</v>
      </c>
      <c r="AG389" s="377">
        <f t="shared" si="185"/>
        <v>0</v>
      </c>
      <c r="AH389" s="377">
        <f t="shared" si="185"/>
        <v>0</v>
      </c>
      <c r="AI389" s="377">
        <f t="shared" si="185"/>
        <v>0</v>
      </c>
      <c r="AJ389" s="377">
        <f t="shared" si="185"/>
        <v>0</v>
      </c>
      <c r="AK389" s="377">
        <f t="shared" si="185"/>
        <v>0</v>
      </c>
      <c r="AL389" s="377">
        <f t="shared" si="185"/>
        <v>0</v>
      </c>
      <c r="AM389" s="628">
        <f>SUM(Y389:AL389)</f>
        <v>27517.032173</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11427.975503999998</v>
      </c>
      <c r="Z390" s="377">
        <f t="shared" ref="Z390:AE390" si="186">Z384*Z387</f>
        <v>2546.98936</v>
      </c>
      <c r="AA390" s="377">
        <f t="shared" si="186"/>
        <v>20819.982347999998</v>
      </c>
      <c r="AB390" s="377">
        <f t="shared" si="186"/>
        <v>0</v>
      </c>
      <c r="AC390" s="377">
        <f t="shared" si="186"/>
        <v>0</v>
      </c>
      <c r="AD390" s="377">
        <f t="shared" si="186"/>
        <v>0</v>
      </c>
      <c r="AE390" s="377">
        <f t="shared" si="186"/>
        <v>0</v>
      </c>
      <c r="AF390" s="377">
        <f t="shared" ref="AF390:AL390" si="187">AF384*AF387</f>
        <v>0</v>
      </c>
      <c r="AG390" s="377">
        <f t="shared" si="187"/>
        <v>0</v>
      </c>
      <c r="AH390" s="377">
        <f t="shared" si="187"/>
        <v>0</v>
      </c>
      <c r="AI390" s="377">
        <f t="shared" si="187"/>
        <v>0</v>
      </c>
      <c r="AJ390" s="377">
        <f t="shared" si="187"/>
        <v>0</v>
      </c>
      <c r="AK390" s="377">
        <f t="shared" si="187"/>
        <v>0</v>
      </c>
      <c r="AL390" s="377">
        <f t="shared" si="187"/>
        <v>0</v>
      </c>
      <c r="AM390" s="628">
        <f>SUM(Y390:AL390)</f>
        <v>34794.947211999999</v>
      </c>
    </row>
    <row r="391" spans="1:41" s="379" customFormat="1" ht="15.75">
      <c r="A391" s="510"/>
      <c r="B391" s="348" t="s">
        <v>256</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39240.440495999996</v>
      </c>
      <c r="Z391" s="345">
        <f>SUM(Z388:Z390)</f>
        <v>4288.7780590000002</v>
      </c>
      <c r="AA391" s="345">
        <f t="shared" ref="AA391:AE391" si="188">SUM(AA388:AA390)</f>
        <v>51335.204115523207</v>
      </c>
      <c r="AB391" s="345">
        <f t="shared" si="188"/>
        <v>0</v>
      </c>
      <c r="AC391" s="345">
        <f t="shared" si="188"/>
        <v>0</v>
      </c>
      <c r="AD391" s="345">
        <f t="shared" si="188"/>
        <v>0</v>
      </c>
      <c r="AE391" s="345">
        <f t="shared" si="188"/>
        <v>0</v>
      </c>
      <c r="AF391" s="345">
        <f t="shared" ref="AF391:AL391" si="189">SUM(AF388:AF390)</f>
        <v>0</v>
      </c>
      <c r="AG391" s="345">
        <f t="shared" si="189"/>
        <v>0</v>
      </c>
      <c r="AH391" s="345">
        <f t="shared" si="189"/>
        <v>0</v>
      </c>
      <c r="AI391" s="345">
        <f t="shared" si="189"/>
        <v>0</v>
      </c>
      <c r="AJ391" s="345">
        <f t="shared" si="189"/>
        <v>0</v>
      </c>
      <c r="AK391" s="345">
        <f t="shared" si="189"/>
        <v>0</v>
      </c>
      <c r="AL391" s="345">
        <f t="shared" si="189"/>
        <v>0</v>
      </c>
      <c r="AM391" s="406">
        <f>SUM(AM388:AM390)</f>
        <v>94864.422670523199</v>
      </c>
    </row>
    <row r="392" spans="1:41" s="379" customFormat="1" ht="15.75">
      <c r="A392" s="510"/>
      <c r="B392" s="348" t="s">
        <v>251</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90">Y385*Y387</f>
        <v>0</v>
      </c>
      <c r="Z392" s="346">
        <f t="shared" si="190"/>
        <v>0</v>
      </c>
      <c r="AA392" s="346">
        <f t="shared" si="190"/>
        <v>0</v>
      </c>
      <c r="AB392" s="346">
        <f t="shared" si="190"/>
        <v>0</v>
      </c>
      <c r="AC392" s="346">
        <f t="shared" si="190"/>
        <v>0</v>
      </c>
      <c r="AD392" s="346">
        <f t="shared" si="190"/>
        <v>0</v>
      </c>
      <c r="AE392" s="346">
        <f t="shared" si="190"/>
        <v>0</v>
      </c>
      <c r="AF392" s="346">
        <f t="shared" ref="AF392:AL392" si="191">AF385*AF387</f>
        <v>0</v>
      </c>
      <c r="AG392" s="346">
        <f t="shared" si="191"/>
        <v>0</v>
      </c>
      <c r="AH392" s="346">
        <f t="shared" si="191"/>
        <v>0</v>
      </c>
      <c r="AI392" s="346">
        <f t="shared" si="191"/>
        <v>0</v>
      </c>
      <c r="AJ392" s="346">
        <f t="shared" si="191"/>
        <v>0</v>
      </c>
      <c r="AK392" s="346">
        <f t="shared" si="191"/>
        <v>0</v>
      </c>
      <c r="AL392" s="346">
        <f t="shared" si="191"/>
        <v>0</v>
      </c>
      <c r="AM392" s="406">
        <f>SUM(Y392:AL392)</f>
        <v>0</v>
      </c>
    </row>
    <row r="393" spans="1:41" ht="15.75" customHeight="1">
      <c r="A393" s="510"/>
      <c r="B393" s="348" t="s">
        <v>263</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94864.422670523199</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793570.17999999993</v>
      </c>
      <c r="Z395" s="290">
        <f>SUMPRODUCT(E279:E382,Z279:Z382)</f>
        <v>129288.8</v>
      </c>
      <c r="AA395" s="290">
        <f>IF(AA278="kW",SUMPRODUCT(N279:N382,P279:P382,AA279:AA382),SUMPRODUCT(E279:E382,AA279:AA382))</f>
        <v>5203.08</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194</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782032.4</v>
      </c>
      <c r="Z396" s="290">
        <f>SUMPRODUCT(F279:F382,Z279:Z382)</f>
        <v>127120.74</v>
      </c>
      <c r="AA396" s="290">
        <f>IF(AA278="kW",SUMPRODUCT(N279:N382,Q279:Q382,AA279:AA382),SUMPRODUCT(F279:F382,AA279:AA382))</f>
        <v>5203.08</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195</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735046.59000000008</v>
      </c>
      <c r="Z397" s="290">
        <f>SUMPRODUCT(G279:G382,Z279:Z382)</f>
        <v>109679.57</v>
      </c>
      <c r="AA397" s="290">
        <f>IF(AA278="kW",SUMPRODUCT(N279:N382,R279:R382,AA279:AA382),SUMPRODUCT(G279:G382,AA279:AA382))</f>
        <v>5197.32</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196</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698983.08808999998</v>
      </c>
      <c r="Z398" s="290">
        <f>SUMPRODUCT(H279:H382,Z279:Z382)</f>
        <v>36181.239800000003</v>
      </c>
      <c r="AA398" s="290">
        <f>IF(AA278="kW",SUMPRODUCT(N279:N382,S279:S382,AA279:AA382),SUMPRODUCT(H279:H382,AA279:AA382))</f>
        <v>5173.7941199999996</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197</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198</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199</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584</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257</v>
      </c>
      <c r="C404" s="280"/>
      <c r="D404" s="589" t="s">
        <v>518</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99" t="s">
        <v>210</v>
      </c>
      <c r="C405" s="901" t="s">
        <v>33</v>
      </c>
      <c r="D405" s="283" t="s">
        <v>421</v>
      </c>
      <c r="E405" s="903" t="s">
        <v>208</v>
      </c>
      <c r="F405" s="904"/>
      <c r="G405" s="904"/>
      <c r="H405" s="904"/>
      <c r="I405" s="904"/>
      <c r="J405" s="904"/>
      <c r="K405" s="904"/>
      <c r="L405" s="904"/>
      <c r="M405" s="905"/>
      <c r="N405" s="908" t="s">
        <v>212</v>
      </c>
      <c r="O405" s="283" t="s">
        <v>422</v>
      </c>
      <c r="P405" s="903" t="s">
        <v>211</v>
      </c>
      <c r="Q405" s="904"/>
      <c r="R405" s="904"/>
      <c r="S405" s="904"/>
      <c r="T405" s="904"/>
      <c r="U405" s="904"/>
      <c r="V405" s="904"/>
      <c r="W405" s="904"/>
      <c r="X405" s="905"/>
      <c r="Y405" s="906" t="s">
        <v>242</v>
      </c>
      <c r="Z405" s="907"/>
      <c r="AA405" s="907"/>
      <c r="AB405" s="907"/>
      <c r="AC405" s="844"/>
      <c r="AD405" s="844"/>
      <c r="AE405" s="844"/>
      <c r="AF405" s="844"/>
      <c r="AG405" s="844"/>
      <c r="AH405" s="844"/>
      <c r="AI405" s="844"/>
      <c r="AJ405" s="844"/>
      <c r="AK405" s="844"/>
      <c r="AL405" s="844"/>
      <c r="AM405" s="845"/>
    </row>
    <row r="406" spans="1:40" ht="45.75" customHeight="1">
      <c r="B406" s="900"/>
      <c r="C406" s="902"/>
      <c r="D406" s="284">
        <v>2014</v>
      </c>
      <c r="E406" s="284">
        <v>2015</v>
      </c>
      <c r="F406" s="284">
        <v>2016</v>
      </c>
      <c r="G406" s="284">
        <v>2017</v>
      </c>
      <c r="H406" s="284">
        <v>2018</v>
      </c>
      <c r="I406" s="284">
        <v>2019</v>
      </c>
      <c r="J406" s="284">
        <v>2020</v>
      </c>
      <c r="K406" s="284">
        <v>2021</v>
      </c>
      <c r="L406" s="284">
        <v>2022</v>
      </c>
      <c r="M406" s="284">
        <v>2023</v>
      </c>
      <c r="N406" s="909"/>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Streetlighting</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47808</v>
      </c>
      <c r="E408" s="294">
        <v>47808</v>
      </c>
      <c r="F408" s="294">
        <v>47808</v>
      </c>
      <c r="G408" s="294">
        <v>47598.637000000002</v>
      </c>
      <c r="H408" s="294"/>
      <c r="I408" s="294"/>
      <c r="J408" s="294"/>
      <c r="K408" s="294"/>
      <c r="L408" s="294"/>
      <c r="M408" s="294"/>
      <c r="N408" s="290"/>
      <c r="O408" s="294">
        <v>7</v>
      </c>
      <c r="P408" s="294">
        <v>7</v>
      </c>
      <c r="Q408" s="294">
        <v>6.782</v>
      </c>
      <c r="R408" s="294">
        <v>6.9605768000000001</v>
      </c>
      <c r="S408" s="294"/>
      <c r="T408" s="294"/>
      <c r="U408" s="294"/>
      <c r="V408" s="294"/>
      <c r="W408" s="294"/>
      <c r="X408" s="294"/>
      <c r="Y408" s="46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258</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v>1</v>
      </c>
      <c r="Z409" s="410">
        <v>0</v>
      </c>
      <c r="AA409" s="410">
        <v>0</v>
      </c>
      <c r="AB409" s="410">
        <v>0</v>
      </c>
      <c r="AC409" s="410">
        <f t="shared" ref="AC409:AL409" si="192">AC408</f>
        <v>0</v>
      </c>
      <c r="AD409" s="410">
        <f t="shared" si="192"/>
        <v>0</v>
      </c>
      <c r="AE409" s="410">
        <f t="shared" si="192"/>
        <v>0</v>
      </c>
      <c r="AF409" s="410">
        <f t="shared" si="192"/>
        <v>0</v>
      </c>
      <c r="AG409" s="410">
        <f t="shared" si="192"/>
        <v>0</v>
      </c>
      <c r="AH409" s="410">
        <f t="shared" si="192"/>
        <v>0</v>
      </c>
      <c r="AI409" s="410">
        <f t="shared" si="192"/>
        <v>0</v>
      </c>
      <c r="AJ409" s="410">
        <f t="shared" si="192"/>
        <v>0</v>
      </c>
      <c r="AK409" s="410">
        <f t="shared" si="192"/>
        <v>0</v>
      </c>
      <c r="AL409" s="410">
        <f t="shared" si="192"/>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15516.47</v>
      </c>
      <c r="E411" s="294">
        <v>15516.47</v>
      </c>
      <c r="F411" s="294">
        <v>15516</v>
      </c>
      <c r="G411" s="294">
        <v>15516.47487</v>
      </c>
      <c r="H411" s="294"/>
      <c r="I411" s="294"/>
      <c r="J411" s="294"/>
      <c r="K411" s="294"/>
      <c r="L411" s="294"/>
      <c r="M411" s="294"/>
      <c r="N411" s="290"/>
      <c r="O411" s="294">
        <v>8.6999999999999993</v>
      </c>
      <c r="P411" s="294">
        <v>8.6999999999999993</v>
      </c>
      <c r="Q411" s="294">
        <v>8.6999999999999993</v>
      </c>
      <c r="R411" s="294">
        <v>8.702</v>
      </c>
      <c r="S411" s="294"/>
      <c r="T411" s="294"/>
      <c r="U411" s="294"/>
      <c r="V411" s="294"/>
      <c r="W411" s="294"/>
      <c r="X411" s="294"/>
      <c r="Y411" s="46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258</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v>1</v>
      </c>
      <c r="Z412" s="410">
        <v>0</v>
      </c>
      <c r="AA412" s="410">
        <v>0</v>
      </c>
      <c r="AB412" s="410">
        <v>0</v>
      </c>
      <c r="AC412" s="410">
        <f t="shared" ref="AC412:AL412" si="193">AC411</f>
        <v>0</v>
      </c>
      <c r="AD412" s="410">
        <f t="shared" si="193"/>
        <v>0</v>
      </c>
      <c r="AE412" s="410">
        <f t="shared" si="193"/>
        <v>0</v>
      </c>
      <c r="AF412" s="410">
        <f t="shared" si="193"/>
        <v>0</v>
      </c>
      <c r="AG412" s="410">
        <f t="shared" si="193"/>
        <v>0</v>
      </c>
      <c r="AH412" s="410">
        <f t="shared" si="193"/>
        <v>0</v>
      </c>
      <c r="AI412" s="410">
        <f t="shared" si="193"/>
        <v>0</v>
      </c>
      <c r="AJ412" s="410">
        <f t="shared" si="193"/>
        <v>0</v>
      </c>
      <c r="AK412" s="410">
        <f t="shared" si="193"/>
        <v>0</v>
      </c>
      <c r="AL412" s="410">
        <f t="shared" si="193"/>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518947</v>
      </c>
      <c r="E414" s="294">
        <v>518947</v>
      </c>
      <c r="F414" s="294">
        <v>518947</v>
      </c>
      <c r="G414" s="294">
        <v>518947.36749999999</v>
      </c>
      <c r="H414" s="294"/>
      <c r="I414" s="294"/>
      <c r="J414" s="294"/>
      <c r="K414" s="294"/>
      <c r="L414" s="294"/>
      <c r="M414" s="294"/>
      <c r="N414" s="290"/>
      <c r="O414" s="294">
        <v>281</v>
      </c>
      <c r="P414" s="294">
        <v>281</v>
      </c>
      <c r="Q414" s="294">
        <v>280.76799999999997</v>
      </c>
      <c r="R414" s="294">
        <v>280.76822600000003</v>
      </c>
      <c r="S414" s="294"/>
      <c r="T414" s="294"/>
      <c r="U414" s="294"/>
      <c r="V414" s="294"/>
      <c r="W414" s="294"/>
      <c r="X414" s="294"/>
      <c r="Y414" s="46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258</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v>1</v>
      </c>
      <c r="Z415" s="410">
        <v>0</v>
      </c>
      <c r="AA415" s="410">
        <v>0</v>
      </c>
      <c r="AB415" s="410">
        <v>0</v>
      </c>
      <c r="AC415" s="410">
        <f t="shared" ref="AC415:AL415" si="194">AC414</f>
        <v>0</v>
      </c>
      <c r="AD415" s="410">
        <f t="shared" si="194"/>
        <v>0</v>
      </c>
      <c r="AE415" s="410">
        <f t="shared" si="194"/>
        <v>0</v>
      </c>
      <c r="AF415" s="410">
        <f t="shared" si="194"/>
        <v>0</v>
      </c>
      <c r="AG415" s="410">
        <f t="shared" si="194"/>
        <v>0</v>
      </c>
      <c r="AH415" s="410">
        <f t="shared" si="194"/>
        <v>0</v>
      </c>
      <c r="AI415" s="410">
        <f t="shared" si="194"/>
        <v>0</v>
      </c>
      <c r="AJ415" s="410">
        <f t="shared" si="194"/>
        <v>0</v>
      </c>
      <c r="AK415" s="410">
        <f t="shared" si="194"/>
        <v>0</v>
      </c>
      <c r="AL415" s="410">
        <f t="shared" si="194"/>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245067</v>
      </c>
      <c r="E417" s="294">
        <v>228237</v>
      </c>
      <c r="F417" s="294">
        <v>220076</v>
      </c>
      <c r="G417" s="294">
        <v>220076.47659999999</v>
      </c>
      <c r="H417" s="294"/>
      <c r="I417" s="294"/>
      <c r="J417" s="294"/>
      <c r="K417" s="294"/>
      <c r="L417" s="294"/>
      <c r="M417" s="294"/>
      <c r="N417" s="290"/>
      <c r="O417" s="294">
        <v>18.32</v>
      </c>
      <c r="P417" s="294">
        <v>17.260000000000002</v>
      </c>
      <c r="Q417" s="294">
        <v>16.75</v>
      </c>
      <c r="R417" s="294">
        <v>16.748999999999999</v>
      </c>
      <c r="S417" s="294"/>
      <c r="T417" s="294"/>
      <c r="U417" s="294"/>
      <c r="V417" s="294"/>
      <c r="W417" s="294"/>
      <c r="X417" s="294"/>
      <c r="Y417" s="46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258</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v>1</v>
      </c>
      <c r="Z418" s="410">
        <v>0</v>
      </c>
      <c r="AA418" s="410">
        <v>0</v>
      </c>
      <c r="AB418" s="410">
        <v>0</v>
      </c>
      <c r="AC418" s="410">
        <f t="shared" ref="AC418:AL418" si="195">AC417</f>
        <v>0</v>
      </c>
      <c r="AD418" s="410">
        <f t="shared" si="195"/>
        <v>0</v>
      </c>
      <c r="AE418" s="410">
        <f t="shared" si="195"/>
        <v>0</v>
      </c>
      <c r="AF418" s="410">
        <f t="shared" si="195"/>
        <v>0</v>
      </c>
      <c r="AG418" s="410">
        <f t="shared" si="195"/>
        <v>0</v>
      </c>
      <c r="AH418" s="410">
        <f t="shared" si="195"/>
        <v>0</v>
      </c>
      <c r="AI418" s="410">
        <f t="shared" si="195"/>
        <v>0</v>
      </c>
      <c r="AJ418" s="410">
        <f t="shared" si="195"/>
        <v>0</v>
      </c>
      <c r="AK418" s="410">
        <f t="shared" si="195"/>
        <v>0</v>
      </c>
      <c r="AL418" s="410">
        <f t="shared" si="195"/>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1063216.1100000001</v>
      </c>
      <c r="E420" s="294">
        <v>922328.74</v>
      </c>
      <c r="F420" s="294">
        <v>848906</v>
      </c>
      <c r="G420" s="294">
        <v>848906.04960000003</v>
      </c>
      <c r="H420" s="294"/>
      <c r="I420" s="294"/>
      <c r="J420" s="294"/>
      <c r="K420" s="294"/>
      <c r="L420" s="294"/>
      <c r="M420" s="294"/>
      <c r="N420" s="290"/>
      <c r="O420" s="294">
        <v>69.58</v>
      </c>
      <c r="P420" s="294">
        <v>60.74</v>
      </c>
      <c r="Q420" s="294">
        <v>56.13</v>
      </c>
      <c r="R420" s="294">
        <v>56.128680000000003</v>
      </c>
      <c r="S420" s="294"/>
      <c r="T420" s="294"/>
      <c r="U420" s="294"/>
      <c r="V420" s="294"/>
      <c r="W420" s="294"/>
      <c r="X420" s="294"/>
      <c r="Y420" s="46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258</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v>1</v>
      </c>
      <c r="Z421" s="410">
        <v>0</v>
      </c>
      <c r="AA421" s="410">
        <v>0</v>
      </c>
      <c r="AB421" s="410">
        <v>0</v>
      </c>
      <c r="AC421" s="410">
        <f t="shared" ref="AC421:AL421" si="196">AC420</f>
        <v>0</v>
      </c>
      <c r="AD421" s="410">
        <f t="shared" si="196"/>
        <v>0</v>
      </c>
      <c r="AE421" s="410">
        <f t="shared" si="196"/>
        <v>0</v>
      </c>
      <c r="AF421" s="410">
        <f t="shared" si="196"/>
        <v>0</v>
      </c>
      <c r="AG421" s="410">
        <f t="shared" si="196"/>
        <v>0</v>
      </c>
      <c r="AH421" s="410">
        <f t="shared" si="196"/>
        <v>0</v>
      </c>
      <c r="AI421" s="410">
        <f t="shared" si="196"/>
        <v>0</v>
      </c>
      <c r="AJ421" s="410">
        <f t="shared" si="196"/>
        <v>0</v>
      </c>
      <c r="AK421" s="410">
        <f t="shared" si="196"/>
        <v>0</v>
      </c>
      <c r="AL421" s="410">
        <f t="shared" si="196"/>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258</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v>0</v>
      </c>
      <c r="Z424" s="410">
        <v>0</v>
      </c>
      <c r="AA424" s="410">
        <v>0</v>
      </c>
      <c r="AB424" s="410">
        <v>0</v>
      </c>
      <c r="AC424" s="410">
        <f t="shared" ref="AC424:AL424" si="197">AC423</f>
        <v>0</v>
      </c>
      <c r="AD424" s="410">
        <f t="shared" si="197"/>
        <v>0</v>
      </c>
      <c r="AE424" s="410">
        <f t="shared" si="197"/>
        <v>0</v>
      </c>
      <c r="AF424" s="410">
        <f t="shared" si="197"/>
        <v>0</v>
      </c>
      <c r="AG424" s="410">
        <f t="shared" si="197"/>
        <v>0</v>
      </c>
      <c r="AH424" s="410">
        <f t="shared" si="197"/>
        <v>0</v>
      </c>
      <c r="AI424" s="410">
        <f t="shared" si="197"/>
        <v>0</v>
      </c>
      <c r="AJ424" s="410">
        <f t="shared" si="197"/>
        <v>0</v>
      </c>
      <c r="AK424" s="410">
        <f t="shared" si="197"/>
        <v>0</v>
      </c>
      <c r="AL424" s="410">
        <f t="shared" si="197"/>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v>0</v>
      </c>
      <c r="E426" s="294"/>
      <c r="F426" s="294"/>
      <c r="G426" s="294"/>
      <c r="H426" s="294"/>
      <c r="I426" s="294"/>
      <c r="J426" s="294"/>
      <c r="K426" s="294"/>
      <c r="L426" s="294"/>
      <c r="M426" s="294"/>
      <c r="N426" s="290"/>
      <c r="O426" s="294">
        <v>342</v>
      </c>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258</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v>0</v>
      </c>
      <c r="Z427" s="410">
        <v>0</v>
      </c>
      <c r="AA427" s="410">
        <v>0</v>
      </c>
      <c r="AB427" s="410">
        <v>0</v>
      </c>
      <c r="AC427" s="410">
        <f t="shared" ref="AC427:AL427" si="198">AC426</f>
        <v>0</v>
      </c>
      <c r="AD427" s="410">
        <f t="shared" si="198"/>
        <v>0</v>
      </c>
      <c r="AE427" s="410">
        <f t="shared" si="198"/>
        <v>0</v>
      </c>
      <c r="AF427" s="410">
        <f t="shared" si="198"/>
        <v>0</v>
      </c>
      <c r="AG427" s="410">
        <f t="shared" si="198"/>
        <v>0</v>
      </c>
      <c r="AH427" s="410">
        <f t="shared" si="198"/>
        <v>0</v>
      </c>
      <c r="AI427" s="410">
        <f t="shared" si="198"/>
        <v>0</v>
      </c>
      <c r="AJ427" s="410">
        <f t="shared" si="198"/>
        <v>0</v>
      </c>
      <c r="AK427" s="410">
        <f t="shared" si="198"/>
        <v>0</v>
      </c>
      <c r="AL427" s="410">
        <f t="shared" si="198"/>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482</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258</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v>0</v>
      </c>
      <c r="Z430" s="410">
        <v>0</v>
      </c>
      <c r="AA430" s="410">
        <v>0</v>
      </c>
      <c r="AB430" s="410">
        <v>0</v>
      </c>
      <c r="AC430" s="410">
        <f t="shared" ref="AC430:AL430" si="199">AC429</f>
        <v>0</v>
      </c>
      <c r="AD430" s="410">
        <f t="shared" si="199"/>
        <v>0</v>
      </c>
      <c r="AE430" s="410">
        <f t="shared" si="199"/>
        <v>0</v>
      </c>
      <c r="AF430" s="410">
        <f t="shared" si="199"/>
        <v>0</v>
      </c>
      <c r="AG430" s="410">
        <f t="shared" si="199"/>
        <v>0</v>
      </c>
      <c r="AH430" s="410">
        <f t="shared" si="199"/>
        <v>0</v>
      </c>
      <c r="AI430" s="410">
        <f t="shared" si="199"/>
        <v>0</v>
      </c>
      <c r="AJ430" s="410">
        <f t="shared" si="199"/>
        <v>0</v>
      </c>
      <c r="AK430" s="410">
        <f t="shared" si="199"/>
        <v>0</v>
      </c>
      <c r="AL430" s="410">
        <f t="shared" si="199"/>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v>1</v>
      </c>
      <c r="Z432" s="409"/>
      <c r="AA432" s="409"/>
      <c r="AB432" s="409"/>
      <c r="AC432" s="409"/>
      <c r="AD432" s="409"/>
      <c r="AE432" s="409"/>
      <c r="AF432" s="409"/>
      <c r="AG432" s="409"/>
      <c r="AH432" s="409"/>
      <c r="AI432" s="409"/>
      <c r="AJ432" s="409"/>
      <c r="AK432" s="409"/>
      <c r="AL432" s="409"/>
      <c r="AM432" s="295">
        <f>SUM(Y432:AL432)</f>
        <v>1</v>
      </c>
    </row>
    <row r="433" spans="1:39" ht="15" outlineLevel="1">
      <c r="B433" s="293" t="s">
        <v>258</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v>1</v>
      </c>
      <c r="Z433" s="410">
        <v>0</v>
      </c>
      <c r="AA433" s="410">
        <v>0</v>
      </c>
      <c r="AB433" s="410">
        <v>0</v>
      </c>
      <c r="AC433" s="410">
        <f t="shared" ref="AC433:AL433" si="200">AC432</f>
        <v>0</v>
      </c>
      <c r="AD433" s="410">
        <f t="shared" si="200"/>
        <v>0</v>
      </c>
      <c r="AE433" s="410">
        <f t="shared" si="200"/>
        <v>0</v>
      </c>
      <c r="AF433" s="410">
        <f t="shared" si="200"/>
        <v>0</v>
      </c>
      <c r="AG433" s="410">
        <f t="shared" si="200"/>
        <v>0</v>
      </c>
      <c r="AH433" s="410">
        <f t="shared" si="200"/>
        <v>0</v>
      </c>
      <c r="AI433" s="410">
        <f t="shared" si="200"/>
        <v>0</v>
      </c>
      <c r="AJ433" s="410">
        <f t="shared" si="200"/>
        <v>0</v>
      </c>
      <c r="AK433" s="410">
        <f t="shared" si="200"/>
        <v>0</v>
      </c>
      <c r="AL433" s="410">
        <f t="shared" si="200"/>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v>2346163</v>
      </c>
      <c r="E436" s="294">
        <v>2345747</v>
      </c>
      <c r="F436" s="294">
        <v>2345747</v>
      </c>
      <c r="G436" s="294">
        <v>2318355.9810000001</v>
      </c>
      <c r="H436" s="294"/>
      <c r="I436" s="294"/>
      <c r="J436" s="294"/>
      <c r="K436" s="294"/>
      <c r="L436" s="294"/>
      <c r="M436" s="294"/>
      <c r="N436" s="294">
        <v>12</v>
      </c>
      <c r="O436" s="294">
        <v>295</v>
      </c>
      <c r="P436" s="294">
        <v>295</v>
      </c>
      <c r="Q436" s="294">
        <v>294.93</v>
      </c>
      <c r="R436" s="294">
        <v>287.09399999999999</v>
      </c>
      <c r="S436" s="294"/>
      <c r="T436" s="294"/>
      <c r="U436" s="294"/>
      <c r="V436" s="294"/>
      <c r="W436" s="294"/>
      <c r="X436" s="294"/>
      <c r="Y436" s="414"/>
      <c r="Z436" s="468"/>
      <c r="AA436" s="468">
        <v>1</v>
      </c>
      <c r="AB436" s="468"/>
      <c r="AC436" s="414"/>
      <c r="AD436" s="414"/>
      <c r="AE436" s="414"/>
      <c r="AF436" s="414"/>
      <c r="AG436" s="414"/>
      <c r="AH436" s="414"/>
      <c r="AI436" s="414"/>
      <c r="AJ436" s="414"/>
      <c r="AK436" s="414"/>
      <c r="AL436" s="414"/>
      <c r="AM436" s="295">
        <f>SUM(Y436:AL436)</f>
        <v>1</v>
      </c>
    </row>
    <row r="437" spans="1:39" ht="15" outlineLevel="1">
      <c r="B437" s="293" t="s">
        <v>258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10">
        <v>0</v>
      </c>
      <c r="Z437" s="410">
        <v>0</v>
      </c>
      <c r="AA437" s="410">
        <v>1</v>
      </c>
      <c r="AB437" s="410">
        <v>0</v>
      </c>
      <c r="AC437" s="410">
        <f t="shared" ref="AC437:AL437" si="201">AC436</f>
        <v>0</v>
      </c>
      <c r="AD437" s="410">
        <f t="shared" si="201"/>
        <v>0</v>
      </c>
      <c r="AE437" s="410">
        <f t="shared" si="201"/>
        <v>0</v>
      </c>
      <c r="AF437" s="410">
        <f t="shared" si="201"/>
        <v>0</v>
      </c>
      <c r="AG437" s="410">
        <f t="shared" si="201"/>
        <v>0</v>
      </c>
      <c r="AH437" s="410">
        <f t="shared" si="201"/>
        <v>0</v>
      </c>
      <c r="AI437" s="410">
        <f t="shared" si="201"/>
        <v>0</v>
      </c>
      <c r="AJ437" s="410">
        <f t="shared" si="201"/>
        <v>0</v>
      </c>
      <c r="AK437" s="410">
        <f t="shared" si="201"/>
        <v>0</v>
      </c>
      <c r="AL437" s="410">
        <f t="shared" si="201"/>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v>779547.72</v>
      </c>
      <c r="E439" s="294">
        <v>776206.8</v>
      </c>
      <c r="F439" s="294">
        <v>675991</v>
      </c>
      <c r="G439" s="294">
        <v>565228.73970000003</v>
      </c>
      <c r="H439" s="294"/>
      <c r="I439" s="294"/>
      <c r="J439" s="294"/>
      <c r="K439" s="294"/>
      <c r="L439" s="294"/>
      <c r="M439" s="294"/>
      <c r="N439" s="294">
        <v>12</v>
      </c>
      <c r="O439" s="294">
        <v>199.85</v>
      </c>
      <c r="P439" s="294">
        <v>198.96</v>
      </c>
      <c r="Q439" s="294">
        <v>174.57</v>
      </c>
      <c r="R439" s="294">
        <v>142.9186</v>
      </c>
      <c r="S439" s="294"/>
      <c r="T439" s="294"/>
      <c r="U439" s="294"/>
      <c r="V439" s="294"/>
      <c r="W439" s="294"/>
      <c r="X439" s="294"/>
      <c r="Y439" s="414"/>
      <c r="Z439" s="468">
        <v>1</v>
      </c>
      <c r="AA439" s="414"/>
      <c r="AB439" s="414"/>
      <c r="AC439" s="414"/>
      <c r="AD439" s="414"/>
      <c r="AE439" s="414"/>
      <c r="AF439" s="414"/>
      <c r="AG439" s="414"/>
      <c r="AH439" s="414"/>
      <c r="AI439" s="414"/>
      <c r="AJ439" s="414"/>
      <c r="AK439" s="414"/>
      <c r="AL439" s="414"/>
      <c r="AM439" s="295">
        <f>SUM(Y439:AL439)</f>
        <v>1</v>
      </c>
    </row>
    <row r="440" spans="1:39" ht="15" outlineLevel="1">
      <c r="B440" s="293" t="s">
        <v>258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10">
        <v>0</v>
      </c>
      <c r="Z440" s="410">
        <v>1</v>
      </c>
      <c r="AA440" s="410">
        <v>0</v>
      </c>
      <c r="AB440" s="410">
        <v>0</v>
      </c>
      <c r="AC440" s="410">
        <f t="shared" ref="AC440:AL440" si="202">AC439</f>
        <v>0</v>
      </c>
      <c r="AD440" s="410">
        <f t="shared" si="202"/>
        <v>0</v>
      </c>
      <c r="AE440" s="410">
        <f t="shared" si="202"/>
        <v>0</v>
      </c>
      <c r="AF440" s="410">
        <f t="shared" si="202"/>
        <v>0</v>
      </c>
      <c r="AG440" s="410">
        <f t="shared" si="202"/>
        <v>0</v>
      </c>
      <c r="AH440" s="410">
        <f t="shared" si="202"/>
        <v>0</v>
      </c>
      <c r="AI440" s="410">
        <f t="shared" si="202"/>
        <v>0</v>
      </c>
      <c r="AJ440" s="410">
        <f t="shared" si="202"/>
        <v>0</v>
      </c>
      <c r="AK440" s="410">
        <f t="shared" si="202"/>
        <v>0</v>
      </c>
      <c r="AL440" s="410">
        <f t="shared" si="202"/>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258</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10">
        <v>0</v>
      </c>
      <c r="Z443" s="410">
        <v>0</v>
      </c>
      <c r="AA443" s="410">
        <v>0</v>
      </c>
      <c r="AB443" s="410">
        <v>0</v>
      </c>
      <c r="AC443" s="410">
        <f t="shared" ref="AC443:AL443" si="203">AC442</f>
        <v>0</v>
      </c>
      <c r="AD443" s="410">
        <f t="shared" si="203"/>
        <v>0</v>
      </c>
      <c r="AE443" s="410">
        <f t="shared" si="203"/>
        <v>0</v>
      </c>
      <c r="AF443" s="410">
        <f t="shared" si="203"/>
        <v>0</v>
      </c>
      <c r="AG443" s="410">
        <f t="shared" si="203"/>
        <v>0</v>
      </c>
      <c r="AH443" s="410">
        <f t="shared" si="203"/>
        <v>0</v>
      </c>
      <c r="AI443" s="410">
        <f t="shared" si="203"/>
        <v>0</v>
      </c>
      <c r="AJ443" s="410">
        <f t="shared" si="203"/>
        <v>0</v>
      </c>
      <c r="AK443" s="410">
        <f t="shared" si="203"/>
        <v>0</v>
      </c>
      <c r="AL443" s="410">
        <f t="shared" si="203"/>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v>165883</v>
      </c>
      <c r="E445" s="294">
        <v>165883</v>
      </c>
      <c r="F445" s="294">
        <v>165883</v>
      </c>
      <c r="G445" s="294">
        <v>165882.53520000001</v>
      </c>
      <c r="H445" s="294"/>
      <c r="I445" s="294"/>
      <c r="J445" s="294"/>
      <c r="K445" s="294"/>
      <c r="L445" s="294"/>
      <c r="M445" s="294"/>
      <c r="N445" s="294">
        <v>12</v>
      </c>
      <c r="O445" s="294">
        <v>34</v>
      </c>
      <c r="P445" s="294">
        <v>34</v>
      </c>
      <c r="Q445" s="294">
        <v>33.56</v>
      </c>
      <c r="R445" s="294">
        <v>33.5625</v>
      </c>
      <c r="S445" s="294"/>
      <c r="T445" s="294"/>
      <c r="U445" s="294"/>
      <c r="V445" s="294"/>
      <c r="W445" s="294"/>
      <c r="X445" s="294"/>
      <c r="Y445" s="414"/>
      <c r="Z445" s="414"/>
      <c r="AA445" s="414">
        <v>1</v>
      </c>
      <c r="AB445" s="414"/>
      <c r="AC445" s="414"/>
      <c r="AD445" s="414"/>
      <c r="AE445" s="414"/>
      <c r="AF445" s="414"/>
      <c r="AG445" s="414"/>
      <c r="AH445" s="414"/>
      <c r="AI445" s="414"/>
      <c r="AJ445" s="414"/>
      <c r="AK445" s="414"/>
      <c r="AL445" s="414"/>
      <c r="AM445" s="295">
        <f>SUM(Y445:AL445)</f>
        <v>1</v>
      </c>
    </row>
    <row r="446" spans="1:39" ht="15" outlineLevel="1">
      <c r="B446" s="293" t="s">
        <v>258</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10">
        <v>0</v>
      </c>
      <c r="Z446" s="410">
        <v>0</v>
      </c>
      <c r="AA446" s="410">
        <v>1</v>
      </c>
      <c r="AB446" s="410">
        <v>0</v>
      </c>
      <c r="AC446" s="410">
        <f t="shared" ref="AC446:AL446" si="204">AC445</f>
        <v>0</v>
      </c>
      <c r="AD446" s="410">
        <f t="shared" si="204"/>
        <v>0</v>
      </c>
      <c r="AE446" s="410">
        <f t="shared" si="204"/>
        <v>0</v>
      </c>
      <c r="AF446" s="410">
        <f t="shared" si="204"/>
        <v>0</v>
      </c>
      <c r="AG446" s="410">
        <f t="shared" si="204"/>
        <v>0</v>
      </c>
      <c r="AH446" s="410">
        <f t="shared" si="204"/>
        <v>0</v>
      </c>
      <c r="AI446" s="410">
        <f t="shared" si="204"/>
        <v>0</v>
      </c>
      <c r="AJ446" s="410">
        <f t="shared" si="204"/>
        <v>0</v>
      </c>
      <c r="AK446" s="410">
        <f t="shared" si="204"/>
        <v>0</v>
      </c>
      <c r="AL446" s="410">
        <f t="shared" si="204"/>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v>456914.99</v>
      </c>
      <c r="E448" s="294">
        <v>456914.99</v>
      </c>
      <c r="F448" s="294">
        <v>456914.99</v>
      </c>
      <c r="G448" s="294">
        <v>456914.99040000001</v>
      </c>
      <c r="H448" s="294"/>
      <c r="I448" s="294"/>
      <c r="J448" s="294"/>
      <c r="K448" s="294"/>
      <c r="L448" s="294"/>
      <c r="M448" s="294"/>
      <c r="N448" s="294">
        <v>12</v>
      </c>
      <c r="O448" s="294">
        <v>93.57</v>
      </c>
      <c r="P448" s="294">
        <v>93.57</v>
      </c>
      <c r="Q448" s="294">
        <v>93.57</v>
      </c>
      <c r="R448" s="294">
        <v>93.5685</v>
      </c>
      <c r="S448" s="294"/>
      <c r="T448" s="294"/>
      <c r="U448" s="294"/>
      <c r="V448" s="294"/>
      <c r="W448" s="294"/>
      <c r="X448" s="294"/>
      <c r="Y448" s="414"/>
      <c r="Z448" s="414"/>
      <c r="AA448" s="468">
        <v>1</v>
      </c>
      <c r="AB448" s="414"/>
      <c r="AC448" s="414"/>
      <c r="AD448" s="414"/>
      <c r="AE448" s="414"/>
      <c r="AF448" s="414"/>
      <c r="AG448" s="414"/>
      <c r="AH448" s="414"/>
      <c r="AI448" s="414"/>
      <c r="AJ448" s="414"/>
      <c r="AK448" s="414"/>
      <c r="AL448" s="414"/>
      <c r="AM448" s="295">
        <f>SUM(Y448:AL448)</f>
        <v>1</v>
      </c>
    </row>
    <row r="449" spans="1:39" ht="15" outlineLevel="1">
      <c r="B449" s="293" t="s">
        <v>258</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10">
        <v>0</v>
      </c>
      <c r="Z449" s="410">
        <v>0</v>
      </c>
      <c r="AA449" s="410">
        <v>1</v>
      </c>
      <c r="AB449" s="410">
        <v>0</v>
      </c>
      <c r="AC449" s="410">
        <f t="shared" ref="AC449:AL449" si="205">AC448</f>
        <v>0</v>
      </c>
      <c r="AD449" s="410">
        <f t="shared" si="205"/>
        <v>0</v>
      </c>
      <c r="AE449" s="410">
        <f t="shared" si="205"/>
        <v>0</v>
      </c>
      <c r="AF449" s="410">
        <f t="shared" si="205"/>
        <v>0</v>
      </c>
      <c r="AG449" s="410">
        <f t="shared" si="205"/>
        <v>0</v>
      </c>
      <c r="AH449" s="410">
        <f t="shared" si="205"/>
        <v>0</v>
      </c>
      <c r="AI449" s="410">
        <f t="shared" si="205"/>
        <v>0</v>
      </c>
      <c r="AJ449" s="410">
        <f t="shared" si="205"/>
        <v>0</v>
      </c>
      <c r="AK449" s="410">
        <f t="shared" si="205"/>
        <v>0</v>
      </c>
      <c r="AL449" s="410">
        <f t="shared" si="205"/>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483</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258</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v>0</v>
      </c>
      <c r="Z452" s="410">
        <v>0</v>
      </c>
      <c r="AA452" s="410">
        <v>0</v>
      </c>
      <c r="AB452" s="410">
        <v>0</v>
      </c>
      <c r="AC452" s="410">
        <f t="shared" ref="AC452:AL452" si="206">AC451</f>
        <v>0</v>
      </c>
      <c r="AD452" s="410">
        <f t="shared" si="206"/>
        <v>0</v>
      </c>
      <c r="AE452" s="410">
        <f t="shared" si="206"/>
        <v>0</v>
      </c>
      <c r="AF452" s="410">
        <f t="shared" si="206"/>
        <v>0</v>
      </c>
      <c r="AG452" s="410">
        <f t="shared" si="206"/>
        <v>0</v>
      </c>
      <c r="AH452" s="410">
        <f t="shared" si="206"/>
        <v>0</v>
      </c>
      <c r="AI452" s="410">
        <f t="shared" si="206"/>
        <v>0</v>
      </c>
      <c r="AJ452" s="410">
        <f t="shared" si="206"/>
        <v>0</v>
      </c>
      <c r="AK452" s="410">
        <f t="shared" si="206"/>
        <v>0</v>
      </c>
      <c r="AL452" s="410">
        <f t="shared" si="206"/>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484</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258</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v>0</v>
      </c>
      <c r="Z455" s="410">
        <v>0</v>
      </c>
      <c r="AA455" s="410">
        <v>0</v>
      </c>
      <c r="AB455" s="410">
        <v>0</v>
      </c>
      <c r="AC455" s="410">
        <f t="shared" ref="AC455:AL455" si="207">AC454</f>
        <v>0</v>
      </c>
      <c r="AD455" s="410">
        <f t="shared" si="207"/>
        <v>0</v>
      </c>
      <c r="AE455" s="410">
        <f t="shared" si="207"/>
        <v>0</v>
      </c>
      <c r="AF455" s="410">
        <f t="shared" si="207"/>
        <v>0</v>
      </c>
      <c r="AG455" s="410">
        <f t="shared" si="207"/>
        <v>0</v>
      </c>
      <c r="AH455" s="410">
        <f t="shared" si="207"/>
        <v>0</v>
      </c>
      <c r="AI455" s="410">
        <f t="shared" si="207"/>
        <v>0</v>
      </c>
      <c r="AJ455" s="410">
        <f t="shared" si="207"/>
        <v>0</v>
      </c>
      <c r="AK455" s="410">
        <f t="shared" si="207"/>
        <v>0</v>
      </c>
      <c r="AL455" s="410">
        <f t="shared" si="207"/>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v>0</v>
      </c>
      <c r="E457" s="294"/>
      <c r="F457" s="294"/>
      <c r="G457" s="294"/>
      <c r="H457" s="294"/>
      <c r="I457" s="294"/>
      <c r="J457" s="294"/>
      <c r="K457" s="294"/>
      <c r="L457" s="294"/>
      <c r="M457" s="294"/>
      <c r="N457" s="290"/>
      <c r="O457" s="294">
        <v>76</v>
      </c>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258</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v>0</v>
      </c>
      <c r="Z458" s="410">
        <v>0</v>
      </c>
      <c r="AA458" s="410">
        <v>0</v>
      </c>
      <c r="AB458" s="410">
        <v>0</v>
      </c>
      <c r="AC458" s="410">
        <f t="shared" ref="AC458:AL458" si="208">AC457</f>
        <v>0</v>
      </c>
      <c r="AD458" s="410">
        <f t="shared" si="208"/>
        <v>0</v>
      </c>
      <c r="AE458" s="410">
        <f t="shared" si="208"/>
        <v>0</v>
      </c>
      <c r="AF458" s="410">
        <f t="shared" si="208"/>
        <v>0</v>
      </c>
      <c r="AG458" s="410">
        <f t="shared" si="208"/>
        <v>0</v>
      </c>
      <c r="AH458" s="410">
        <f t="shared" si="208"/>
        <v>0</v>
      </c>
      <c r="AI458" s="410">
        <f t="shared" si="208"/>
        <v>0</v>
      </c>
      <c r="AJ458" s="410">
        <f t="shared" si="208"/>
        <v>0</v>
      </c>
      <c r="AK458" s="410">
        <f t="shared" si="208"/>
        <v>0</v>
      </c>
      <c r="AL458" s="410">
        <f t="shared" si="208"/>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258</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10">
        <v>0</v>
      </c>
      <c r="Z462" s="410">
        <v>0</v>
      </c>
      <c r="AA462" s="410">
        <v>0</v>
      </c>
      <c r="AB462" s="410">
        <v>0</v>
      </c>
      <c r="AC462" s="410">
        <f t="shared" ref="AC462:AL462" si="209">AC461</f>
        <v>0</v>
      </c>
      <c r="AD462" s="410">
        <f t="shared" si="209"/>
        <v>0</v>
      </c>
      <c r="AE462" s="410">
        <f t="shared" si="209"/>
        <v>0</v>
      </c>
      <c r="AF462" s="410">
        <f t="shared" si="209"/>
        <v>0</v>
      </c>
      <c r="AG462" s="410">
        <f t="shared" si="209"/>
        <v>0</v>
      </c>
      <c r="AH462" s="410">
        <f t="shared" si="209"/>
        <v>0</v>
      </c>
      <c r="AI462" s="410">
        <f t="shared" si="209"/>
        <v>0</v>
      </c>
      <c r="AJ462" s="410">
        <f t="shared" si="209"/>
        <v>0</v>
      </c>
      <c r="AK462" s="410">
        <f t="shared" si="209"/>
        <v>0</v>
      </c>
      <c r="AL462" s="410">
        <f t="shared" si="209"/>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v>1</v>
      </c>
      <c r="AB464" s="414"/>
      <c r="AC464" s="414"/>
      <c r="AD464" s="414"/>
      <c r="AE464" s="414"/>
      <c r="AF464" s="414"/>
      <c r="AG464" s="414"/>
      <c r="AH464" s="414"/>
      <c r="AI464" s="414"/>
      <c r="AJ464" s="414"/>
      <c r="AK464" s="414"/>
      <c r="AL464" s="414"/>
      <c r="AM464" s="295">
        <f>SUM(Y464:AL464)</f>
        <v>1</v>
      </c>
    </row>
    <row r="465" spans="1:39" ht="15" outlineLevel="1">
      <c r="B465" s="293" t="s">
        <v>258</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10">
        <v>0</v>
      </c>
      <c r="Z465" s="410">
        <v>0</v>
      </c>
      <c r="AA465" s="410">
        <v>1</v>
      </c>
      <c r="AB465" s="410">
        <v>0</v>
      </c>
      <c r="AC465" s="410">
        <f t="shared" ref="AC465:AL465" si="210">AC464</f>
        <v>0</v>
      </c>
      <c r="AD465" s="410">
        <f t="shared" si="210"/>
        <v>0</v>
      </c>
      <c r="AE465" s="410">
        <f t="shared" si="210"/>
        <v>0</v>
      </c>
      <c r="AF465" s="410">
        <f t="shared" si="210"/>
        <v>0</v>
      </c>
      <c r="AG465" s="410">
        <f t="shared" si="210"/>
        <v>0</v>
      </c>
      <c r="AH465" s="410">
        <f t="shared" si="210"/>
        <v>0</v>
      </c>
      <c r="AI465" s="410">
        <f t="shared" si="210"/>
        <v>0</v>
      </c>
      <c r="AJ465" s="410">
        <f t="shared" si="210"/>
        <v>0</v>
      </c>
      <c r="AK465" s="410">
        <f t="shared" si="210"/>
        <v>0</v>
      </c>
      <c r="AL465" s="410">
        <f t="shared" si="210"/>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258</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10">
        <v>0</v>
      </c>
      <c r="Z468" s="410">
        <v>0</v>
      </c>
      <c r="AA468" s="410">
        <v>0</v>
      </c>
      <c r="AB468" s="410">
        <v>0</v>
      </c>
      <c r="AC468" s="410">
        <f t="shared" ref="AC468:AL468" si="211">AC467</f>
        <v>0</v>
      </c>
      <c r="AD468" s="410">
        <f t="shared" si="211"/>
        <v>0</v>
      </c>
      <c r="AE468" s="410">
        <f t="shared" si="211"/>
        <v>0</v>
      </c>
      <c r="AF468" s="410">
        <f t="shared" si="211"/>
        <v>0</v>
      </c>
      <c r="AG468" s="410">
        <f t="shared" si="211"/>
        <v>0</v>
      </c>
      <c r="AH468" s="410">
        <f t="shared" si="211"/>
        <v>0</v>
      </c>
      <c r="AI468" s="410">
        <f t="shared" si="211"/>
        <v>0</v>
      </c>
      <c r="AJ468" s="410">
        <f t="shared" si="211"/>
        <v>0</v>
      </c>
      <c r="AK468" s="410">
        <f t="shared" si="211"/>
        <v>0</v>
      </c>
      <c r="AL468" s="410">
        <f t="shared" si="211"/>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258</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10">
        <v>0</v>
      </c>
      <c r="Z471" s="410">
        <v>0</v>
      </c>
      <c r="AA471" s="410">
        <v>0</v>
      </c>
      <c r="AB471" s="410">
        <v>0</v>
      </c>
      <c r="AC471" s="410">
        <f t="shared" ref="AC471:AL471" si="212">AC470</f>
        <v>0</v>
      </c>
      <c r="AD471" s="410">
        <f t="shared" si="212"/>
        <v>0</v>
      </c>
      <c r="AE471" s="410">
        <f t="shared" si="212"/>
        <v>0</v>
      </c>
      <c r="AF471" s="410">
        <f t="shared" si="212"/>
        <v>0</v>
      </c>
      <c r="AG471" s="410">
        <f t="shared" si="212"/>
        <v>0</v>
      </c>
      <c r="AH471" s="410">
        <f t="shared" si="212"/>
        <v>0</v>
      </c>
      <c r="AI471" s="410">
        <f t="shared" si="212"/>
        <v>0</v>
      </c>
      <c r="AJ471" s="410">
        <f t="shared" si="212"/>
        <v>0</v>
      </c>
      <c r="AK471" s="410">
        <f t="shared" si="212"/>
        <v>0</v>
      </c>
      <c r="AL471" s="410">
        <f t="shared" si="212"/>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v>0</v>
      </c>
      <c r="E473" s="294"/>
      <c r="F473" s="294"/>
      <c r="G473" s="294"/>
      <c r="H473" s="294"/>
      <c r="I473" s="294"/>
      <c r="J473" s="294"/>
      <c r="K473" s="294"/>
      <c r="L473" s="294"/>
      <c r="M473" s="294"/>
      <c r="N473" s="290"/>
      <c r="O473" s="294">
        <v>448</v>
      </c>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258</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v>0</v>
      </c>
      <c r="Z474" s="410">
        <v>0</v>
      </c>
      <c r="AA474" s="410">
        <v>0</v>
      </c>
      <c r="AB474" s="410">
        <v>0</v>
      </c>
      <c r="AC474" s="410">
        <f t="shared" ref="AC474:AL474" si="213">AC473</f>
        <v>0</v>
      </c>
      <c r="AD474" s="410">
        <f t="shared" si="213"/>
        <v>0</v>
      </c>
      <c r="AE474" s="410">
        <f t="shared" si="213"/>
        <v>0</v>
      </c>
      <c r="AF474" s="410">
        <f t="shared" si="213"/>
        <v>0</v>
      </c>
      <c r="AG474" s="410">
        <f t="shared" si="213"/>
        <v>0</v>
      </c>
      <c r="AH474" s="410">
        <f t="shared" si="213"/>
        <v>0</v>
      </c>
      <c r="AI474" s="410">
        <f t="shared" si="213"/>
        <v>0</v>
      </c>
      <c r="AJ474" s="410">
        <f t="shared" si="213"/>
        <v>0</v>
      </c>
      <c r="AK474" s="410">
        <f t="shared" si="213"/>
        <v>0</v>
      </c>
      <c r="AL474" s="410">
        <f t="shared" si="213"/>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99080.25</v>
      </c>
      <c r="E477" s="294">
        <v>98875.87</v>
      </c>
      <c r="F477" s="294">
        <v>89999</v>
      </c>
      <c r="G477" s="294">
        <v>85633.254620000007</v>
      </c>
      <c r="H477" s="294"/>
      <c r="I477" s="294"/>
      <c r="J477" s="294"/>
      <c r="K477" s="294"/>
      <c r="L477" s="294"/>
      <c r="M477" s="294"/>
      <c r="N477" s="290"/>
      <c r="O477" s="294">
        <v>8.73</v>
      </c>
      <c r="P477" s="294">
        <v>8.7200000000000006</v>
      </c>
      <c r="Q477" s="294">
        <v>8.25</v>
      </c>
      <c r="R477" s="294">
        <v>8.0271500000000007</v>
      </c>
      <c r="S477" s="294"/>
      <c r="T477" s="294"/>
      <c r="U477" s="294"/>
      <c r="V477" s="294"/>
      <c r="W477" s="294"/>
      <c r="X477" s="294"/>
      <c r="Y477" s="46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258</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v>1</v>
      </c>
      <c r="Z478" s="410">
        <v>0</v>
      </c>
      <c r="AA478" s="410">
        <v>0</v>
      </c>
      <c r="AB478" s="410">
        <v>0</v>
      </c>
      <c r="AC478" s="410">
        <f t="shared" ref="AC478:AL478" si="214">AC477</f>
        <v>0</v>
      </c>
      <c r="AD478" s="410">
        <f t="shared" si="214"/>
        <v>0</v>
      </c>
      <c r="AE478" s="410">
        <f t="shared" si="214"/>
        <v>0</v>
      </c>
      <c r="AF478" s="410">
        <f t="shared" si="214"/>
        <v>0</v>
      </c>
      <c r="AG478" s="410">
        <f t="shared" si="214"/>
        <v>0</v>
      </c>
      <c r="AH478" s="410">
        <f t="shared" si="214"/>
        <v>0</v>
      </c>
      <c r="AI478" s="410">
        <f t="shared" si="214"/>
        <v>0</v>
      </c>
      <c r="AJ478" s="410">
        <f t="shared" si="214"/>
        <v>0</v>
      </c>
      <c r="AK478" s="410">
        <f t="shared" si="214"/>
        <v>0</v>
      </c>
      <c r="AL478" s="410">
        <f t="shared" si="214"/>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485</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258</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v>0</v>
      </c>
      <c r="Z482" s="410">
        <v>0</v>
      </c>
      <c r="AA482" s="410">
        <v>0</v>
      </c>
      <c r="AB482" s="410">
        <v>0</v>
      </c>
      <c r="AC482" s="410">
        <f t="shared" ref="AC482:AL482" si="215">AC481</f>
        <v>0</v>
      </c>
      <c r="AD482" s="410">
        <f t="shared" si="215"/>
        <v>0</v>
      </c>
      <c r="AE482" s="410">
        <f t="shared" si="215"/>
        <v>0</v>
      </c>
      <c r="AF482" s="410">
        <f t="shared" si="215"/>
        <v>0</v>
      </c>
      <c r="AG482" s="410">
        <f t="shared" si="215"/>
        <v>0</v>
      </c>
      <c r="AH482" s="410">
        <f t="shared" si="215"/>
        <v>0</v>
      </c>
      <c r="AI482" s="410">
        <f t="shared" si="215"/>
        <v>0</v>
      </c>
      <c r="AJ482" s="410">
        <f t="shared" si="215"/>
        <v>0</v>
      </c>
      <c r="AK482" s="410">
        <f t="shared" si="215"/>
        <v>0</v>
      </c>
      <c r="AL482" s="410">
        <f t="shared" si="215"/>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258</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10">
        <v>0</v>
      </c>
      <c r="Z485" s="410">
        <v>0</v>
      </c>
      <c r="AA485" s="410">
        <v>0</v>
      </c>
      <c r="AB485" s="410">
        <v>0</v>
      </c>
      <c r="AC485" s="410">
        <f t="shared" ref="AC485:AL485" si="216">AC484</f>
        <v>0</v>
      </c>
      <c r="AD485" s="410">
        <f t="shared" si="216"/>
        <v>0</v>
      </c>
      <c r="AE485" s="410">
        <f t="shared" si="216"/>
        <v>0</v>
      </c>
      <c r="AF485" s="410">
        <f t="shared" si="216"/>
        <v>0</v>
      </c>
      <c r="AG485" s="410">
        <f t="shared" si="216"/>
        <v>0</v>
      </c>
      <c r="AH485" s="410">
        <f t="shared" si="216"/>
        <v>0</v>
      </c>
      <c r="AI485" s="410">
        <f t="shared" si="216"/>
        <v>0</v>
      </c>
      <c r="AJ485" s="410">
        <f t="shared" si="216"/>
        <v>0</v>
      </c>
      <c r="AK485" s="410">
        <f t="shared" si="216"/>
        <v>0</v>
      </c>
      <c r="AL485" s="410">
        <f t="shared" si="216"/>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258</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10">
        <v>0</v>
      </c>
      <c r="Z489" s="410">
        <v>0</v>
      </c>
      <c r="AA489" s="410">
        <v>0</v>
      </c>
      <c r="AB489" s="410">
        <v>0</v>
      </c>
      <c r="AC489" s="410">
        <f t="shared" ref="AC489:AL489" si="217">AC488</f>
        <v>0</v>
      </c>
      <c r="AD489" s="410">
        <f t="shared" si="217"/>
        <v>0</v>
      </c>
      <c r="AE489" s="410">
        <f t="shared" si="217"/>
        <v>0</v>
      </c>
      <c r="AF489" s="410">
        <f t="shared" si="217"/>
        <v>0</v>
      </c>
      <c r="AG489" s="410">
        <f t="shared" si="217"/>
        <v>0</v>
      </c>
      <c r="AH489" s="410">
        <f t="shared" si="217"/>
        <v>0</v>
      </c>
      <c r="AI489" s="410">
        <f t="shared" si="217"/>
        <v>0</v>
      </c>
      <c r="AJ489" s="410">
        <f t="shared" si="217"/>
        <v>0</v>
      </c>
      <c r="AK489" s="410">
        <f t="shared" si="217"/>
        <v>0</v>
      </c>
      <c r="AL489" s="410">
        <f t="shared" si="217"/>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258</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10">
        <v>0</v>
      </c>
      <c r="Z492" s="410">
        <v>0</v>
      </c>
      <c r="AA492" s="410">
        <v>0</v>
      </c>
      <c r="AB492" s="410">
        <v>0</v>
      </c>
      <c r="AC492" s="410">
        <f t="shared" ref="AC492:AL492" si="218">AC491</f>
        <v>0</v>
      </c>
      <c r="AD492" s="410">
        <f t="shared" si="218"/>
        <v>0</v>
      </c>
      <c r="AE492" s="410">
        <f t="shared" si="218"/>
        <v>0</v>
      </c>
      <c r="AF492" s="410">
        <f t="shared" si="218"/>
        <v>0</v>
      </c>
      <c r="AG492" s="410">
        <f t="shared" si="218"/>
        <v>0</v>
      </c>
      <c r="AH492" s="410">
        <f t="shared" si="218"/>
        <v>0</v>
      </c>
      <c r="AI492" s="410">
        <f t="shared" si="218"/>
        <v>0</v>
      </c>
      <c r="AJ492" s="410">
        <f t="shared" si="218"/>
        <v>0</v>
      </c>
      <c r="AK492" s="410">
        <f t="shared" si="218"/>
        <v>0</v>
      </c>
      <c r="AL492" s="410">
        <f t="shared" si="218"/>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258</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10">
        <v>0</v>
      </c>
      <c r="Z495" s="410">
        <v>0</v>
      </c>
      <c r="AA495" s="410">
        <v>0</v>
      </c>
      <c r="AB495" s="410">
        <v>0</v>
      </c>
      <c r="AC495" s="410">
        <f t="shared" ref="AC495:AL495" si="219">AC494</f>
        <v>0</v>
      </c>
      <c r="AD495" s="410">
        <f t="shared" si="219"/>
        <v>0</v>
      </c>
      <c r="AE495" s="410">
        <f t="shared" si="219"/>
        <v>0</v>
      </c>
      <c r="AF495" s="410">
        <f t="shared" si="219"/>
        <v>0</v>
      </c>
      <c r="AG495" s="410">
        <f t="shared" si="219"/>
        <v>0</v>
      </c>
      <c r="AH495" s="410">
        <f t="shared" si="219"/>
        <v>0</v>
      </c>
      <c r="AI495" s="410">
        <f t="shared" si="219"/>
        <v>0</v>
      </c>
      <c r="AJ495" s="410">
        <f t="shared" si="219"/>
        <v>0</v>
      </c>
      <c r="AK495" s="410">
        <f t="shared" si="219"/>
        <v>0</v>
      </c>
      <c r="AL495" s="410">
        <f t="shared" si="219"/>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258</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10">
        <v>0</v>
      </c>
      <c r="Z498" s="410">
        <v>0</v>
      </c>
      <c r="AA498" s="410">
        <v>0</v>
      </c>
      <c r="AB498" s="410">
        <v>0</v>
      </c>
      <c r="AC498" s="410">
        <f t="shared" ref="AC498:AL498" si="220">AC497</f>
        <v>0</v>
      </c>
      <c r="AD498" s="410">
        <f t="shared" si="220"/>
        <v>0</v>
      </c>
      <c r="AE498" s="410">
        <f t="shared" si="220"/>
        <v>0</v>
      </c>
      <c r="AF498" s="410">
        <f t="shared" si="220"/>
        <v>0</v>
      </c>
      <c r="AG498" s="410">
        <f t="shared" si="220"/>
        <v>0</v>
      </c>
      <c r="AH498" s="410">
        <f t="shared" si="220"/>
        <v>0</v>
      </c>
      <c r="AI498" s="410">
        <f t="shared" si="220"/>
        <v>0</v>
      </c>
      <c r="AJ498" s="410">
        <f t="shared" si="220"/>
        <v>0</v>
      </c>
      <c r="AK498" s="410">
        <f t="shared" si="220"/>
        <v>0</v>
      </c>
      <c r="AL498" s="410">
        <f t="shared" si="220"/>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486</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258</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10">
        <v>0</v>
      </c>
      <c r="Z501" s="410">
        <v>0</v>
      </c>
      <c r="AA501" s="410">
        <v>0</v>
      </c>
      <c r="AB501" s="410">
        <v>0</v>
      </c>
      <c r="AC501" s="410">
        <f t="shared" ref="AC501:AL501" si="221">AC500</f>
        <v>0</v>
      </c>
      <c r="AD501" s="410">
        <f t="shared" si="221"/>
        <v>0</v>
      </c>
      <c r="AE501" s="410">
        <f t="shared" si="221"/>
        <v>0</v>
      </c>
      <c r="AF501" s="410">
        <f t="shared" si="221"/>
        <v>0</v>
      </c>
      <c r="AG501" s="410">
        <f t="shared" si="221"/>
        <v>0</v>
      </c>
      <c r="AH501" s="410">
        <f t="shared" si="221"/>
        <v>0</v>
      </c>
      <c r="AI501" s="410">
        <f t="shared" si="221"/>
        <v>0</v>
      </c>
      <c r="AJ501" s="410">
        <f t="shared" si="221"/>
        <v>0</v>
      </c>
      <c r="AK501" s="410">
        <f t="shared" si="221"/>
        <v>0</v>
      </c>
      <c r="AL501" s="410">
        <f t="shared" si="221"/>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487</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488</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258</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10">
        <v>0</v>
      </c>
      <c r="Z505" s="410">
        <v>0</v>
      </c>
      <c r="AA505" s="410">
        <v>0</v>
      </c>
      <c r="AB505" s="410">
        <v>0</v>
      </c>
      <c r="AC505" s="410">
        <f t="shared" ref="AC505:AL505" si="222">AC504</f>
        <v>0</v>
      </c>
      <c r="AD505" s="410">
        <f t="shared" si="222"/>
        <v>0</v>
      </c>
      <c r="AE505" s="410">
        <f t="shared" si="222"/>
        <v>0</v>
      </c>
      <c r="AF505" s="410">
        <f t="shared" si="222"/>
        <v>0</v>
      </c>
      <c r="AG505" s="410">
        <f t="shared" si="222"/>
        <v>0</v>
      </c>
      <c r="AH505" s="410">
        <f t="shared" si="222"/>
        <v>0</v>
      </c>
      <c r="AI505" s="410">
        <f t="shared" si="222"/>
        <v>0</v>
      </c>
      <c r="AJ505" s="410">
        <f t="shared" si="222"/>
        <v>0</v>
      </c>
      <c r="AK505" s="410">
        <f t="shared" si="222"/>
        <v>0</v>
      </c>
      <c r="AL505" s="410">
        <f t="shared" si="222"/>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489</v>
      </c>
      <c r="C507" s="290" t="s">
        <v>25</v>
      </c>
      <c r="D507" s="294">
        <v>0</v>
      </c>
      <c r="E507" s="294"/>
      <c r="F507" s="294"/>
      <c r="G507" s="294"/>
      <c r="H507" s="294"/>
      <c r="I507" s="294"/>
      <c r="J507" s="294"/>
      <c r="K507" s="294"/>
      <c r="L507" s="294"/>
      <c r="M507" s="294"/>
      <c r="N507" s="294">
        <v>0</v>
      </c>
      <c r="O507" s="294">
        <v>449</v>
      </c>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258</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10">
        <v>0</v>
      </c>
      <c r="Z508" s="410">
        <v>0</v>
      </c>
      <c r="AA508" s="410">
        <v>0</v>
      </c>
      <c r="AB508" s="410">
        <v>0</v>
      </c>
      <c r="AC508" s="410">
        <f t="shared" ref="AC508:AL508" si="223">AC507</f>
        <v>0</v>
      </c>
      <c r="AD508" s="410">
        <f t="shared" si="223"/>
        <v>0</v>
      </c>
      <c r="AE508" s="410">
        <f t="shared" si="223"/>
        <v>0</v>
      </c>
      <c r="AF508" s="410">
        <f t="shared" si="223"/>
        <v>0</v>
      </c>
      <c r="AG508" s="410">
        <f t="shared" si="223"/>
        <v>0</v>
      </c>
      <c r="AH508" s="410">
        <f t="shared" si="223"/>
        <v>0</v>
      </c>
      <c r="AI508" s="410">
        <f t="shared" si="223"/>
        <v>0</v>
      </c>
      <c r="AJ508" s="410">
        <f t="shared" si="223"/>
        <v>0</v>
      </c>
      <c r="AK508" s="410">
        <f t="shared" si="223"/>
        <v>0</v>
      </c>
      <c r="AL508" s="410">
        <f t="shared" si="223"/>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490</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258</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10">
        <v>0</v>
      </c>
      <c r="Z511" s="410">
        <v>0</v>
      </c>
      <c r="AA511" s="410">
        <v>0</v>
      </c>
      <c r="AB511" s="410">
        <v>0</v>
      </c>
      <c r="AC511" s="410">
        <f t="shared" ref="AC511:AK511" si="224">AC510</f>
        <v>0</v>
      </c>
      <c r="AD511" s="410">
        <f t="shared" si="224"/>
        <v>0</v>
      </c>
      <c r="AE511" s="410">
        <f t="shared" si="224"/>
        <v>0</v>
      </c>
      <c r="AF511" s="410">
        <f t="shared" si="224"/>
        <v>0</v>
      </c>
      <c r="AG511" s="410">
        <f t="shared" si="224"/>
        <v>0</v>
      </c>
      <c r="AH511" s="410">
        <f t="shared" si="224"/>
        <v>0</v>
      </c>
      <c r="AI511" s="410">
        <f t="shared" si="224"/>
        <v>0</v>
      </c>
      <c r="AJ511" s="410">
        <f t="shared" si="224"/>
        <v>0</v>
      </c>
      <c r="AK511" s="410">
        <f t="shared" si="224"/>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259</v>
      </c>
      <c r="C513" s="328"/>
      <c r="D513" s="328">
        <f>SUM(D408:D511)</f>
        <v>5738143.54</v>
      </c>
      <c r="E513" s="328">
        <f t="shared" ref="E513:G513" si="225">SUM(E408:E511)</f>
        <v>5576464.8700000001</v>
      </c>
      <c r="F513" s="328">
        <f t="shared" si="225"/>
        <v>5385787.9900000002</v>
      </c>
      <c r="G513" s="328">
        <f t="shared" si="225"/>
        <v>5243060.5064900005</v>
      </c>
      <c r="H513" s="328"/>
      <c r="I513" s="328"/>
      <c r="J513" s="328"/>
      <c r="K513" s="328"/>
      <c r="L513" s="328"/>
      <c r="M513" s="328"/>
      <c r="N513" s="328"/>
      <c r="O513" s="328">
        <f>SUM(O408:O511)</f>
        <v>2330.75</v>
      </c>
      <c r="P513" s="328">
        <f t="shared" ref="P513:R513" si="226">SUM(P408:P511)</f>
        <v>1004.95</v>
      </c>
      <c r="Q513" s="328">
        <f t="shared" si="226"/>
        <v>974.00999999999976</v>
      </c>
      <c r="R513" s="328">
        <f t="shared" si="226"/>
        <v>934.47923280000009</v>
      </c>
      <c r="S513" s="328"/>
      <c r="T513" s="328"/>
      <c r="U513" s="328"/>
      <c r="V513" s="328"/>
      <c r="W513" s="328"/>
      <c r="X513" s="328"/>
      <c r="Y513" s="328">
        <f>IF(Y407="kWh",SUMPRODUCT(D408:D511,Y408:Y511))</f>
        <v>1989634.83</v>
      </c>
      <c r="Z513" s="328">
        <f>IF(Z407="kWh",SUMPRODUCT(D408:D511,Z408:Z511))</f>
        <v>779547.72</v>
      </c>
      <c r="AA513" s="328">
        <f>IF(AA407="kW",SUMPRODUCT(N408:N511,O408:O511,AA408:AA511),SUMPRODUCT(D408:D511,AA408:AA511))</f>
        <v>5070.84</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260</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1.46E-2</v>
      </c>
      <c r="Z516" s="340">
        <f>HLOOKUP(Z$20,'3.  Distribution Rates'!$C$122:$P$133,6,FALSE)</f>
        <v>0.02</v>
      </c>
      <c r="AA516" s="340">
        <f>HLOOKUP(AA$20,'3.  Distribution Rates'!$C$122:$P$133,6,FALSE)</f>
        <v>4.0388999999999999</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17573.655584</v>
      </c>
      <c r="Z517" s="377">
        <f t="shared" ref="Z517:AL517" si="227">Z137*Z516</f>
        <v>666.91880000000003</v>
      </c>
      <c r="AA517" s="377">
        <f t="shared" si="227"/>
        <v>14587.108943233334</v>
      </c>
      <c r="AB517" s="377">
        <f t="shared" si="227"/>
        <v>0</v>
      </c>
      <c r="AC517" s="377">
        <f t="shared" si="227"/>
        <v>0</v>
      </c>
      <c r="AD517" s="377">
        <f t="shared" si="227"/>
        <v>0</v>
      </c>
      <c r="AE517" s="377">
        <f t="shared" si="227"/>
        <v>0</v>
      </c>
      <c r="AF517" s="377">
        <f t="shared" si="227"/>
        <v>0</v>
      </c>
      <c r="AG517" s="377">
        <f t="shared" si="227"/>
        <v>0</v>
      </c>
      <c r="AH517" s="377">
        <f t="shared" si="227"/>
        <v>0</v>
      </c>
      <c r="AI517" s="377">
        <f t="shared" si="227"/>
        <v>0</v>
      </c>
      <c r="AJ517" s="377">
        <f t="shared" si="227"/>
        <v>0</v>
      </c>
      <c r="AK517" s="377">
        <f t="shared" si="227"/>
        <v>0</v>
      </c>
      <c r="AL517" s="377">
        <f t="shared" si="227"/>
        <v>0</v>
      </c>
      <c r="AM517" s="628">
        <f>SUM(Y517:AL517)</f>
        <v>32827.683327233332</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10607.541523999998</v>
      </c>
      <c r="Z518" s="377">
        <f t="shared" ref="Z518:AL518" si="228">Z266*Z516</f>
        <v>928.28499999999997</v>
      </c>
      <c r="AA518" s="377">
        <f t="shared" si="228"/>
        <v>16355.606328</v>
      </c>
      <c r="AB518" s="377">
        <f t="shared" si="228"/>
        <v>0</v>
      </c>
      <c r="AC518" s="377">
        <f t="shared" si="228"/>
        <v>0</v>
      </c>
      <c r="AD518" s="377">
        <f t="shared" si="228"/>
        <v>0</v>
      </c>
      <c r="AE518" s="377">
        <f t="shared" si="228"/>
        <v>0</v>
      </c>
      <c r="AF518" s="377">
        <f t="shared" si="228"/>
        <v>0</v>
      </c>
      <c r="AG518" s="377">
        <f t="shared" si="228"/>
        <v>0</v>
      </c>
      <c r="AH518" s="377">
        <f t="shared" si="228"/>
        <v>0</v>
      </c>
      <c r="AI518" s="377">
        <f t="shared" si="228"/>
        <v>0</v>
      </c>
      <c r="AJ518" s="377">
        <f t="shared" si="228"/>
        <v>0</v>
      </c>
      <c r="AK518" s="377">
        <f t="shared" si="228"/>
        <v>0</v>
      </c>
      <c r="AL518" s="377">
        <f t="shared" si="228"/>
        <v>0</v>
      </c>
      <c r="AM518" s="628">
        <f>SUM(Y518:AL518)</f>
        <v>27891.432851999998</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11586.124628</v>
      </c>
      <c r="Z519" s="377">
        <f t="shared" ref="Z519:AL519" si="229">Z395*Z516</f>
        <v>2585.7760000000003</v>
      </c>
      <c r="AA519" s="377">
        <f t="shared" si="229"/>
        <v>21014.719811999999</v>
      </c>
      <c r="AB519" s="377">
        <f t="shared" si="229"/>
        <v>0</v>
      </c>
      <c r="AC519" s="377">
        <f t="shared" si="229"/>
        <v>0</v>
      </c>
      <c r="AD519" s="377">
        <f t="shared" si="229"/>
        <v>0</v>
      </c>
      <c r="AE519" s="377">
        <f t="shared" si="229"/>
        <v>0</v>
      </c>
      <c r="AF519" s="377">
        <f t="shared" si="229"/>
        <v>0</v>
      </c>
      <c r="AG519" s="377">
        <f t="shared" si="229"/>
        <v>0</v>
      </c>
      <c r="AH519" s="377">
        <f t="shared" si="229"/>
        <v>0</v>
      </c>
      <c r="AI519" s="377">
        <f t="shared" si="229"/>
        <v>0</v>
      </c>
      <c r="AJ519" s="377">
        <f t="shared" si="229"/>
        <v>0</v>
      </c>
      <c r="AK519" s="377">
        <f t="shared" si="229"/>
        <v>0</v>
      </c>
      <c r="AL519" s="377">
        <f t="shared" si="229"/>
        <v>0</v>
      </c>
      <c r="AM519" s="628">
        <f>SUM(Y519:AL519)</f>
        <v>35186.620439999999</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29048.668518000002</v>
      </c>
      <c r="Z520" s="377">
        <f t="shared" ref="Z520:AK520" si="230">Z513*Z516</f>
        <v>15590.954400000001</v>
      </c>
      <c r="AA520" s="377">
        <f t="shared" si="230"/>
        <v>20480.615676000001</v>
      </c>
      <c r="AB520" s="377">
        <f t="shared" si="230"/>
        <v>0</v>
      </c>
      <c r="AC520" s="377">
        <f t="shared" si="230"/>
        <v>0</v>
      </c>
      <c r="AD520" s="377">
        <f t="shared" si="230"/>
        <v>0</v>
      </c>
      <c r="AE520" s="377">
        <f t="shared" si="230"/>
        <v>0</v>
      </c>
      <c r="AF520" s="377">
        <f t="shared" si="230"/>
        <v>0</v>
      </c>
      <c r="AG520" s="377">
        <f t="shared" si="230"/>
        <v>0</v>
      </c>
      <c r="AH520" s="377">
        <f t="shared" si="230"/>
        <v>0</v>
      </c>
      <c r="AI520" s="377">
        <f>AI513*AI516</f>
        <v>0</v>
      </c>
      <c r="AJ520" s="377">
        <f t="shared" si="230"/>
        <v>0</v>
      </c>
      <c r="AK520" s="377">
        <f t="shared" si="230"/>
        <v>0</v>
      </c>
      <c r="AL520" s="377">
        <f>AL513*AL516</f>
        <v>0</v>
      </c>
      <c r="AM520" s="628">
        <f>SUM(Y520:AL520)</f>
        <v>65120.238594000002</v>
      </c>
    </row>
    <row r="521" spans="2:41" ht="15.75">
      <c r="B521" s="348" t="s">
        <v>261</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68815.990254000004</v>
      </c>
      <c r="Z521" s="345">
        <f t="shared" ref="Z521:AK521" si="231">SUM(Z517:Z520)</f>
        <v>19771.9342</v>
      </c>
      <c r="AA521" s="345">
        <f t="shared" si="231"/>
        <v>72438.050759233331</v>
      </c>
      <c r="AB521" s="345">
        <f t="shared" si="231"/>
        <v>0</v>
      </c>
      <c r="AC521" s="345">
        <f t="shared" si="231"/>
        <v>0</v>
      </c>
      <c r="AD521" s="345">
        <f t="shared" si="231"/>
        <v>0</v>
      </c>
      <c r="AE521" s="345">
        <f t="shared" si="231"/>
        <v>0</v>
      </c>
      <c r="AF521" s="345">
        <f t="shared" si="231"/>
        <v>0</v>
      </c>
      <c r="AG521" s="345">
        <f t="shared" si="231"/>
        <v>0</v>
      </c>
      <c r="AH521" s="345">
        <f t="shared" si="231"/>
        <v>0</v>
      </c>
      <c r="AI521" s="345">
        <f t="shared" si="231"/>
        <v>0</v>
      </c>
      <c r="AJ521" s="345">
        <f t="shared" si="231"/>
        <v>0</v>
      </c>
      <c r="AK521" s="345">
        <f t="shared" si="231"/>
        <v>0</v>
      </c>
      <c r="AL521" s="345">
        <f>SUM(AL517:AL520)</f>
        <v>0</v>
      </c>
      <c r="AM521" s="406">
        <f>SUM(AM517:AM520)</f>
        <v>161025.97521323332</v>
      </c>
    </row>
    <row r="522" spans="2:41" ht="15.75">
      <c r="B522" s="348" t="s">
        <v>262</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232">Z514*Z516</f>
        <v>0</v>
      </c>
      <c r="AA522" s="346">
        <f>AA514*AA516</f>
        <v>0</v>
      </c>
      <c r="AB522" s="346">
        <f t="shared" si="232"/>
        <v>0</v>
      </c>
      <c r="AC522" s="346">
        <f t="shared" si="232"/>
        <v>0</v>
      </c>
      <c r="AD522" s="346">
        <f>AD514*AD516</f>
        <v>0</v>
      </c>
      <c r="AE522" s="346">
        <f t="shared" si="232"/>
        <v>0</v>
      </c>
      <c r="AF522" s="346">
        <f t="shared" si="232"/>
        <v>0</v>
      </c>
      <c r="AG522" s="346">
        <f t="shared" si="232"/>
        <v>0</v>
      </c>
      <c r="AH522" s="346">
        <f t="shared" si="232"/>
        <v>0</v>
      </c>
      <c r="AI522" s="346">
        <f t="shared" si="232"/>
        <v>0</v>
      </c>
      <c r="AJ522" s="346">
        <f t="shared" si="232"/>
        <v>0</v>
      </c>
      <c r="AK522" s="346">
        <f>AK514*AK516</f>
        <v>0</v>
      </c>
      <c r="AL522" s="346">
        <f>AL514*AL516</f>
        <v>0</v>
      </c>
      <c r="AM522" s="406">
        <f>SUM(Y522:AL522)</f>
        <v>0</v>
      </c>
    </row>
    <row r="523" spans="2:41" ht="15.75">
      <c r="B523" s="348" t="s">
        <v>264</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161025.97521323332</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200</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1831713.08</v>
      </c>
      <c r="Z526" s="290">
        <f>SUMPRODUCT(E408:E511,Z408:Z511)</f>
        <v>776206.8</v>
      </c>
      <c r="AA526" s="290">
        <f>IF(AA407="kW",SUMPRODUCT(N408:N511,P408:P511,AA408:AA511),SUMPRODUCT(E408:E511,AA408:AA511))</f>
        <v>5070.84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201</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1741252</v>
      </c>
      <c r="Z527" s="290">
        <f>SUMPRODUCT(F408:F511,Z408:Z511)</f>
        <v>675991</v>
      </c>
      <c r="AA527" s="290">
        <f>IF(AA407="kW",SUMPRODUCT(N408:N511,Q408:Q511,AA408:AA511),SUMPRODUCT(F408:F511,AA408:AA511))</f>
        <v>5064.72</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202</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1736678.2601900001</v>
      </c>
      <c r="Z528" s="290">
        <f>SUMPRODUCT(G408:G511,Z408:Z511)</f>
        <v>565228.73970000003</v>
      </c>
      <c r="AA528" s="290">
        <f>IF(AA407="kW",SUMPRODUCT(N408:N511,R408:R511,AA408:AA511),SUMPRODUCT(G408:G511,AA408:AA511))</f>
        <v>4970.7</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203</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204</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205</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584</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523</v>
      </c>
    </row>
  </sheetData>
  <sheetProtection formatCells="0" formatColumns="0" formatRows="0" insertColumns="0" insertRows="0" insertHyperlinks="0" deleteColumns="0" deleteRows="0" sort="0" autoFilter="0" pivotTables="0"/>
  <mergeCells count="33">
    <mergeCell ref="C19:C20"/>
    <mergeCell ref="Y19:AB19"/>
    <mergeCell ref="B3:B4"/>
    <mergeCell ref="B7:B8"/>
    <mergeCell ref="B13:B14"/>
    <mergeCell ref="C8:X8"/>
    <mergeCell ref="C9:X9"/>
    <mergeCell ref="C10:X10"/>
    <mergeCell ref="C11:X11"/>
    <mergeCell ref="C5:D5"/>
    <mergeCell ref="C7:X7"/>
    <mergeCell ref="B19:B20"/>
    <mergeCell ref="P147:X147"/>
    <mergeCell ref="N147:N148"/>
    <mergeCell ref="P19:X19"/>
    <mergeCell ref="E19:M19"/>
    <mergeCell ref="N19:N20"/>
    <mergeCell ref="B147:B148"/>
    <mergeCell ref="C147:C148"/>
    <mergeCell ref="E147:M147"/>
    <mergeCell ref="Y405:AB405"/>
    <mergeCell ref="B405:B406"/>
    <mergeCell ref="C405:C406"/>
    <mergeCell ref="E405:M405"/>
    <mergeCell ref="N405:N406"/>
    <mergeCell ref="P405:X405"/>
    <mergeCell ref="Y147:AB147"/>
    <mergeCell ref="B276:B277"/>
    <mergeCell ref="C276:C277"/>
    <mergeCell ref="E276:M276"/>
    <mergeCell ref="N276:N277"/>
    <mergeCell ref="P276:X276"/>
    <mergeCell ref="Y276:AB276"/>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5" right="0.25" top="0.75" bottom="0.75" header="0.3" footer="0.3"/>
  <pageSetup scale="34" fitToHeight="2" orientation="landscape" cellComments="asDisplayed" r:id="rId1"/>
  <headerFooter>
    <oddHeader>&amp;L&amp;G</oddHeader>
    <oddFooter>&amp;R&amp;P of &amp;N</oddFooter>
  </headerFooter>
  <rowBreaks count="1" manualBreakCount="1">
    <brk id="8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559" zoomScale="90" zoomScaleNormal="90" workbookViewId="0">
      <pane xSplit="2" topLeftCell="Q1" activePane="topRight" state="frozen"/>
      <selection pane="topRight" activeCell="A399" sqref="A399:AB579"/>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5" width="11" style="426" customWidth="1" outlineLevel="1"/>
    <col min="6" max="7" width="11.42578125" style="426" customWidth="1" outlineLevel="1"/>
    <col min="8"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910"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10"/>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10"/>
      <c r="C16" s="894" t="s">
        <v>548</v>
      </c>
      <c r="D16" s="895"/>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910" t="s">
        <v>502</v>
      </c>
      <c r="C18" s="911" t="s">
        <v>662</v>
      </c>
      <c r="D18" s="911"/>
      <c r="E18" s="911"/>
      <c r="F18" s="911"/>
      <c r="G18" s="911"/>
      <c r="H18" s="911"/>
      <c r="I18" s="911"/>
      <c r="J18" s="911"/>
      <c r="K18" s="911"/>
      <c r="L18" s="911"/>
      <c r="M18" s="911"/>
      <c r="N18" s="911"/>
      <c r="O18" s="911"/>
      <c r="P18" s="911"/>
      <c r="Q18" s="911"/>
      <c r="R18" s="911"/>
      <c r="S18" s="911"/>
      <c r="T18" s="911"/>
      <c r="U18" s="911"/>
      <c r="V18" s="911"/>
      <c r="W18" s="911"/>
      <c r="X18" s="911"/>
      <c r="Y18" s="605"/>
      <c r="Z18" s="605"/>
      <c r="AA18" s="605"/>
      <c r="AB18" s="605"/>
      <c r="AC18" s="605"/>
      <c r="AD18" s="605"/>
      <c r="AE18" s="269"/>
      <c r="AF18" s="264"/>
      <c r="AG18" s="264"/>
      <c r="AH18" s="264"/>
      <c r="AI18" s="264"/>
      <c r="AJ18" s="264"/>
      <c r="AK18" s="264"/>
      <c r="AL18" s="264"/>
      <c r="AM18" s="264"/>
    </row>
    <row r="19" spans="2:39" ht="45.75" customHeight="1">
      <c r="B19" s="910"/>
      <c r="C19" s="911" t="s">
        <v>567</v>
      </c>
      <c r="D19" s="911"/>
      <c r="E19" s="911"/>
      <c r="F19" s="911"/>
      <c r="G19" s="911"/>
      <c r="H19" s="911"/>
      <c r="I19" s="911"/>
      <c r="J19" s="911"/>
      <c r="K19" s="911"/>
      <c r="L19" s="911"/>
      <c r="M19" s="911"/>
      <c r="N19" s="911"/>
      <c r="O19" s="911"/>
      <c r="P19" s="911"/>
      <c r="Q19" s="911"/>
      <c r="R19" s="911"/>
      <c r="S19" s="911"/>
      <c r="T19" s="911"/>
      <c r="U19" s="911"/>
      <c r="V19" s="911"/>
      <c r="W19" s="911"/>
      <c r="X19" s="911"/>
      <c r="Y19" s="605"/>
      <c r="Z19" s="605"/>
      <c r="AA19" s="605"/>
      <c r="AB19" s="605"/>
      <c r="AC19" s="605"/>
      <c r="AD19" s="605"/>
      <c r="AE19" s="269"/>
      <c r="AF19" s="264"/>
      <c r="AG19" s="264"/>
      <c r="AH19" s="264"/>
      <c r="AI19" s="264"/>
      <c r="AJ19" s="264"/>
      <c r="AK19" s="264"/>
      <c r="AL19" s="264"/>
      <c r="AM19" s="264"/>
    </row>
    <row r="20" spans="2:39" ht="62.25" customHeight="1">
      <c r="B20" s="272"/>
      <c r="C20" s="911" t="s">
        <v>565</v>
      </c>
      <c r="D20" s="911"/>
      <c r="E20" s="911"/>
      <c r="F20" s="911"/>
      <c r="G20" s="911"/>
      <c r="H20" s="911"/>
      <c r="I20" s="911"/>
      <c r="J20" s="911"/>
      <c r="K20" s="911"/>
      <c r="L20" s="911"/>
      <c r="M20" s="911"/>
      <c r="N20" s="911"/>
      <c r="O20" s="911"/>
      <c r="P20" s="911"/>
      <c r="Q20" s="911"/>
      <c r="R20" s="911"/>
      <c r="S20" s="911"/>
      <c r="T20" s="911"/>
      <c r="U20" s="911"/>
      <c r="V20" s="911"/>
      <c r="W20" s="911"/>
      <c r="X20" s="911"/>
      <c r="Y20" s="605"/>
      <c r="Z20" s="605"/>
      <c r="AA20" s="605"/>
      <c r="AB20" s="605"/>
      <c r="AC20" s="605"/>
      <c r="AD20" s="605"/>
      <c r="AE20" s="427"/>
      <c r="AF20" s="264"/>
      <c r="AG20" s="264"/>
      <c r="AH20" s="264"/>
      <c r="AI20" s="264"/>
      <c r="AJ20" s="264"/>
      <c r="AK20" s="264"/>
      <c r="AL20" s="264"/>
      <c r="AM20" s="264"/>
    </row>
    <row r="21" spans="2:39" ht="37.5" customHeight="1">
      <c r="B21" s="272"/>
      <c r="C21" s="911" t="s">
        <v>631</v>
      </c>
      <c r="D21" s="911"/>
      <c r="E21" s="911"/>
      <c r="F21" s="911"/>
      <c r="G21" s="911"/>
      <c r="H21" s="911"/>
      <c r="I21" s="911"/>
      <c r="J21" s="911"/>
      <c r="K21" s="911"/>
      <c r="L21" s="911"/>
      <c r="M21" s="911"/>
      <c r="N21" s="911"/>
      <c r="O21" s="911"/>
      <c r="P21" s="911"/>
      <c r="Q21" s="911"/>
      <c r="R21" s="911"/>
      <c r="S21" s="911"/>
      <c r="T21" s="911"/>
      <c r="U21" s="911"/>
      <c r="V21" s="911"/>
      <c r="W21" s="911"/>
      <c r="X21" s="911"/>
      <c r="Y21" s="605"/>
      <c r="Z21" s="605"/>
      <c r="AA21" s="605"/>
      <c r="AB21" s="605"/>
      <c r="AC21" s="605"/>
      <c r="AD21" s="605"/>
      <c r="AE21" s="275"/>
      <c r="AF21" s="264"/>
      <c r="AG21" s="264"/>
      <c r="AH21" s="264"/>
      <c r="AI21" s="264"/>
      <c r="AJ21" s="264"/>
      <c r="AK21" s="264"/>
      <c r="AL21" s="264"/>
      <c r="AM21" s="264"/>
    </row>
    <row r="22" spans="2:39" ht="54.75" customHeight="1">
      <c r="B22" s="272"/>
      <c r="C22" s="911" t="s">
        <v>615</v>
      </c>
      <c r="D22" s="911"/>
      <c r="E22" s="911"/>
      <c r="F22" s="911"/>
      <c r="G22" s="911"/>
      <c r="H22" s="911"/>
      <c r="I22" s="911"/>
      <c r="J22" s="911"/>
      <c r="K22" s="911"/>
      <c r="L22" s="911"/>
      <c r="M22" s="911"/>
      <c r="N22" s="911"/>
      <c r="O22" s="911"/>
      <c r="P22" s="911"/>
      <c r="Q22" s="911"/>
      <c r="R22" s="911"/>
      <c r="S22" s="911"/>
      <c r="T22" s="911"/>
      <c r="U22" s="911"/>
      <c r="V22" s="911"/>
      <c r="W22" s="911"/>
      <c r="X22" s="911"/>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10" t="s">
        <v>524</v>
      </c>
      <c r="C24" s="595" t="s">
        <v>526</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10"/>
      <c r="C25" s="595" t="s">
        <v>527</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528</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529</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530</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531</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265</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99" t="s">
        <v>210</v>
      </c>
      <c r="C34" s="901" t="s">
        <v>33</v>
      </c>
      <c r="D34" s="283" t="s">
        <v>421</v>
      </c>
      <c r="E34" s="903" t="s">
        <v>208</v>
      </c>
      <c r="F34" s="904"/>
      <c r="G34" s="904"/>
      <c r="H34" s="904"/>
      <c r="I34" s="904"/>
      <c r="J34" s="904"/>
      <c r="K34" s="904"/>
      <c r="L34" s="904"/>
      <c r="M34" s="905"/>
      <c r="N34" s="908" t="s">
        <v>212</v>
      </c>
      <c r="O34" s="283" t="s">
        <v>422</v>
      </c>
      <c r="P34" s="903" t="s">
        <v>211</v>
      </c>
      <c r="Q34" s="904"/>
      <c r="R34" s="904"/>
      <c r="S34" s="904"/>
      <c r="T34" s="904"/>
      <c r="U34" s="904"/>
      <c r="V34" s="904"/>
      <c r="W34" s="904"/>
      <c r="X34" s="905"/>
      <c r="Y34" s="906" t="s">
        <v>242</v>
      </c>
      <c r="Z34" s="907"/>
      <c r="AA34" s="907"/>
      <c r="AB34" s="907"/>
      <c r="AC34" s="844"/>
      <c r="AD34" s="844"/>
      <c r="AE34" s="844"/>
      <c r="AF34" s="844"/>
      <c r="AG34" s="844"/>
      <c r="AH34" s="844"/>
      <c r="AI34" s="844"/>
      <c r="AJ34" s="844"/>
      <c r="AK34" s="844"/>
      <c r="AL34" s="844"/>
      <c r="AM34" s="845"/>
    </row>
    <row r="35" spans="1:39" ht="65.25" customHeight="1">
      <c r="B35" s="900"/>
      <c r="C35" s="902"/>
      <c r="D35" s="284">
        <v>2015</v>
      </c>
      <c r="E35" s="284">
        <v>2016</v>
      </c>
      <c r="F35" s="284">
        <v>2017</v>
      </c>
      <c r="G35" s="284">
        <v>2018</v>
      </c>
      <c r="H35" s="284">
        <v>2019</v>
      </c>
      <c r="I35" s="284">
        <v>2020</v>
      </c>
      <c r="J35" s="284">
        <v>2021</v>
      </c>
      <c r="K35" s="284">
        <v>2022</v>
      </c>
      <c r="L35" s="284">
        <v>2023</v>
      </c>
      <c r="M35" s="428">
        <v>2024</v>
      </c>
      <c r="N35" s="909"/>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Streetlighting</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501</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494</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463048</v>
      </c>
      <c r="E38" s="294">
        <v>458886</v>
      </c>
      <c r="F38" s="294">
        <v>458886</v>
      </c>
      <c r="G38" s="294"/>
      <c r="H38" s="294"/>
      <c r="I38" s="294"/>
      <c r="J38" s="294"/>
      <c r="K38" s="294"/>
      <c r="L38" s="294"/>
      <c r="M38" s="294"/>
      <c r="N38" s="290"/>
      <c r="O38" s="294">
        <v>31</v>
      </c>
      <c r="P38" s="294">
        <v>31</v>
      </c>
      <c r="Q38" s="294">
        <v>31</v>
      </c>
      <c r="R38" s="294"/>
      <c r="S38" s="294"/>
      <c r="T38" s="294"/>
      <c r="U38" s="294"/>
      <c r="V38" s="294"/>
      <c r="W38" s="294"/>
      <c r="X38" s="294"/>
      <c r="Y38" s="409">
        <v>1</v>
      </c>
      <c r="Z38" s="409"/>
      <c r="AA38" s="409"/>
      <c r="AB38" s="409"/>
      <c r="AC38" s="409"/>
      <c r="AD38" s="409"/>
      <c r="AE38" s="409"/>
      <c r="AF38" s="409"/>
      <c r="AG38" s="409"/>
      <c r="AH38" s="409"/>
      <c r="AI38" s="409"/>
      <c r="AJ38" s="409"/>
      <c r="AK38" s="409"/>
      <c r="AL38" s="409"/>
      <c r="AM38" s="295">
        <f>SUM(Y38:AL38)</f>
        <v>1</v>
      </c>
    </row>
    <row r="39" spans="1:39" outlineLevel="1">
      <c r="B39" s="293" t="s">
        <v>266</v>
      </c>
      <c r="C39" s="290" t="s">
        <v>163</v>
      </c>
      <c r="D39" s="294">
        <v>87602</v>
      </c>
      <c r="E39" s="294">
        <v>86378</v>
      </c>
      <c r="F39" s="294">
        <v>86378</v>
      </c>
      <c r="G39" s="294"/>
      <c r="H39" s="294"/>
      <c r="I39" s="294"/>
      <c r="J39" s="294"/>
      <c r="K39" s="294"/>
      <c r="L39" s="294"/>
      <c r="M39" s="294"/>
      <c r="N39" s="467"/>
      <c r="O39" s="294">
        <v>6</v>
      </c>
      <c r="P39" s="294">
        <v>6</v>
      </c>
      <c r="Q39" s="294">
        <v>6</v>
      </c>
      <c r="R39" s="294"/>
      <c r="S39" s="294"/>
      <c r="T39" s="294"/>
      <c r="U39" s="294"/>
      <c r="V39" s="294"/>
      <c r="W39" s="294"/>
      <c r="X39" s="294"/>
      <c r="Y39" s="410">
        <f>Y38</f>
        <v>1</v>
      </c>
      <c r="Z39" s="410">
        <f t="shared" ref="Z39:AB39" si="0">Z38</f>
        <v>0</v>
      </c>
      <c r="AA39" s="410">
        <f t="shared" si="0"/>
        <v>0</v>
      </c>
      <c r="AB39" s="410">
        <f t="shared" si="0"/>
        <v>0</v>
      </c>
      <c r="AC39" s="410">
        <f t="shared" ref="AC39:AL39" si="1">AC38</f>
        <v>0</v>
      </c>
      <c r="AD39" s="410">
        <f t="shared" si="1"/>
        <v>0</v>
      </c>
      <c r="AE39" s="410">
        <f t="shared" si="1"/>
        <v>0</v>
      </c>
      <c r="AF39" s="410">
        <f t="shared" si="1"/>
        <v>0</v>
      </c>
      <c r="AG39" s="410">
        <f t="shared" si="1"/>
        <v>0</v>
      </c>
      <c r="AH39" s="410">
        <f t="shared" si="1"/>
        <v>0</v>
      </c>
      <c r="AI39" s="410">
        <f t="shared" si="1"/>
        <v>0</v>
      </c>
      <c r="AJ39" s="410">
        <f t="shared" si="1"/>
        <v>0</v>
      </c>
      <c r="AK39" s="410">
        <f t="shared" si="1"/>
        <v>0</v>
      </c>
      <c r="AL39" s="410">
        <f t="shared" si="1"/>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812151</v>
      </c>
      <c r="E41" s="294">
        <v>797717</v>
      </c>
      <c r="F41" s="294">
        <v>797717</v>
      </c>
      <c r="G41" s="294"/>
      <c r="H41" s="294"/>
      <c r="I41" s="294"/>
      <c r="J41" s="294"/>
      <c r="K41" s="294"/>
      <c r="L41" s="294"/>
      <c r="M41" s="294"/>
      <c r="N41" s="290"/>
      <c r="O41" s="294">
        <v>55</v>
      </c>
      <c r="P41" s="294">
        <v>54</v>
      </c>
      <c r="Q41" s="294">
        <v>54</v>
      </c>
      <c r="R41" s="294"/>
      <c r="S41" s="294"/>
      <c r="T41" s="294"/>
      <c r="U41" s="294"/>
      <c r="V41" s="294"/>
      <c r="W41" s="294"/>
      <c r="X41" s="294"/>
      <c r="Y41" s="409">
        <v>1</v>
      </c>
      <c r="Z41" s="409"/>
      <c r="AA41" s="409"/>
      <c r="AB41" s="409"/>
      <c r="AC41" s="409"/>
      <c r="AD41" s="409"/>
      <c r="AE41" s="409"/>
      <c r="AF41" s="409"/>
      <c r="AG41" s="409"/>
      <c r="AH41" s="409"/>
      <c r="AI41" s="409"/>
      <c r="AJ41" s="409"/>
      <c r="AK41" s="409"/>
      <c r="AL41" s="409"/>
      <c r="AM41" s="295">
        <f>SUM(Y41:AL41)</f>
        <v>1</v>
      </c>
    </row>
    <row r="42" spans="1:39" outlineLevel="1">
      <c r="B42" s="293" t="s">
        <v>266</v>
      </c>
      <c r="C42" s="290" t="s">
        <v>163</v>
      </c>
      <c r="D42" s="294">
        <v>8401</v>
      </c>
      <c r="E42" s="294">
        <v>8302</v>
      </c>
      <c r="F42" s="294">
        <v>8302</v>
      </c>
      <c r="G42" s="294"/>
      <c r="H42" s="294"/>
      <c r="I42" s="294"/>
      <c r="J42" s="294"/>
      <c r="K42" s="294"/>
      <c r="L42" s="294"/>
      <c r="M42" s="294"/>
      <c r="N42" s="467"/>
      <c r="O42" s="294">
        <v>1</v>
      </c>
      <c r="P42" s="294">
        <v>1</v>
      </c>
      <c r="Q42" s="294">
        <v>1</v>
      </c>
      <c r="R42" s="294"/>
      <c r="S42" s="294"/>
      <c r="T42" s="294"/>
      <c r="U42" s="294"/>
      <c r="V42" s="294"/>
      <c r="W42" s="294"/>
      <c r="X42" s="294"/>
      <c r="Y42" s="410">
        <f>Y41</f>
        <v>1</v>
      </c>
      <c r="Z42" s="410">
        <f t="shared" ref="Z42:AB42" si="2">Z41</f>
        <v>0</v>
      </c>
      <c r="AA42" s="410">
        <f t="shared" si="2"/>
        <v>0</v>
      </c>
      <c r="AB42" s="410">
        <f t="shared" si="2"/>
        <v>0</v>
      </c>
      <c r="AC42" s="410">
        <f t="shared" ref="AC42" si="3">AC41</f>
        <v>0</v>
      </c>
      <c r="AD42" s="410">
        <f t="shared" ref="AD42" si="4">AD41</f>
        <v>0</v>
      </c>
      <c r="AE42" s="410">
        <f t="shared" ref="AE42" si="5">AE41</f>
        <v>0</v>
      </c>
      <c r="AF42" s="410">
        <f t="shared" ref="AF42" si="6">AF41</f>
        <v>0</v>
      </c>
      <c r="AG42" s="410">
        <f t="shared" ref="AG42" si="7">AG41</f>
        <v>0</v>
      </c>
      <c r="AH42" s="410">
        <f t="shared" ref="AH42" si="8">AH41</f>
        <v>0</v>
      </c>
      <c r="AI42" s="410">
        <f t="shared" ref="AI42" si="9">AI41</f>
        <v>0</v>
      </c>
      <c r="AJ42" s="410">
        <f t="shared" ref="AJ42" si="10">AJ41</f>
        <v>0</v>
      </c>
      <c r="AK42" s="410">
        <f t="shared" ref="AK42" si="11">AK41</f>
        <v>0</v>
      </c>
      <c r="AL42" s="410">
        <f t="shared" ref="AL42" si="12">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12724</v>
      </c>
      <c r="E44" s="294">
        <v>12724</v>
      </c>
      <c r="F44" s="294">
        <v>12724</v>
      </c>
      <c r="G44" s="294"/>
      <c r="H44" s="294"/>
      <c r="I44" s="294"/>
      <c r="J44" s="294"/>
      <c r="K44" s="294"/>
      <c r="L44" s="294"/>
      <c r="M44" s="294"/>
      <c r="N44" s="290"/>
      <c r="O44" s="294">
        <v>2</v>
      </c>
      <c r="P44" s="294">
        <v>2</v>
      </c>
      <c r="Q44" s="294">
        <v>2</v>
      </c>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266</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AB45" si="13">Z44</f>
        <v>0</v>
      </c>
      <c r="AA45" s="410">
        <f t="shared" si="13"/>
        <v>0</v>
      </c>
      <c r="AB45" s="410">
        <f t="shared" si="13"/>
        <v>0</v>
      </c>
      <c r="AC45" s="410">
        <f t="shared" ref="AC45" si="14">AC44</f>
        <v>0</v>
      </c>
      <c r="AD45" s="410">
        <f t="shared" ref="AD45" si="15">AD44</f>
        <v>0</v>
      </c>
      <c r="AE45" s="410">
        <f t="shared" ref="AE45" si="16">AE44</f>
        <v>0</v>
      </c>
      <c r="AF45" s="410">
        <f t="shared" ref="AF45" si="17">AF44</f>
        <v>0</v>
      </c>
      <c r="AG45" s="410">
        <f t="shared" ref="AG45" si="18">AG44</f>
        <v>0</v>
      </c>
      <c r="AH45" s="410">
        <f t="shared" ref="AH45" si="19">AH44</f>
        <v>0</v>
      </c>
      <c r="AI45" s="410">
        <f t="shared" ref="AI45" si="20">AI44</f>
        <v>0</v>
      </c>
      <c r="AJ45" s="410">
        <f t="shared" ref="AJ45" si="21">AJ44</f>
        <v>0</v>
      </c>
      <c r="AK45" s="410">
        <f t="shared" ref="AK45" si="22">AK44</f>
        <v>0</v>
      </c>
      <c r="AL45" s="410">
        <f t="shared" ref="AL45" si="23">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677</v>
      </c>
      <c r="C47" s="290" t="s">
        <v>25</v>
      </c>
      <c r="D47" s="294">
        <v>1140449</v>
      </c>
      <c r="E47" s="294">
        <v>1140449</v>
      </c>
      <c r="F47" s="294">
        <v>1140449</v>
      </c>
      <c r="G47" s="294"/>
      <c r="H47" s="294"/>
      <c r="I47" s="294"/>
      <c r="J47" s="294"/>
      <c r="K47" s="294"/>
      <c r="L47" s="294"/>
      <c r="M47" s="294"/>
      <c r="N47" s="290"/>
      <c r="O47" s="294">
        <v>599</v>
      </c>
      <c r="P47" s="294">
        <v>599</v>
      </c>
      <c r="Q47" s="294">
        <v>599</v>
      </c>
      <c r="R47" s="294"/>
      <c r="S47" s="294"/>
      <c r="T47" s="294"/>
      <c r="U47" s="294"/>
      <c r="V47" s="294"/>
      <c r="W47" s="294"/>
      <c r="X47" s="294"/>
      <c r="Y47" s="409">
        <v>1</v>
      </c>
      <c r="Z47" s="409"/>
      <c r="AA47" s="409"/>
      <c r="AB47" s="409"/>
      <c r="AC47" s="409"/>
      <c r="AD47" s="409"/>
      <c r="AE47" s="409"/>
      <c r="AF47" s="409"/>
      <c r="AG47" s="409"/>
      <c r="AH47" s="409"/>
      <c r="AI47" s="409"/>
      <c r="AJ47" s="409"/>
      <c r="AK47" s="409"/>
      <c r="AL47" s="409"/>
      <c r="AM47" s="295">
        <f>SUM(Y47:AL47)</f>
        <v>1</v>
      </c>
    </row>
    <row r="48" spans="1:39" outlineLevel="1">
      <c r="B48" s="293" t="s">
        <v>266</v>
      </c>
      <c r="C48" s="290" t="s">
        <v>163</v>
      </c>
      <c r="D48" s="294">
        <v>29105</v>
      </c>
      <c r="E48" s="294">
        <v>29105</v>
      </c>
      <c r="F48" s="294">
        <v>29105</v>
      </c>
      <c r="G48" s="294"/>
      <c r="H48" s="294"/>
      <c r="I48" s="294"/>
      <c r="J48" s="294"/>
      <c r="K48" s="294"/>
      <c r="L48" s="294"/>
      <c r="M48" s="294"/>
      <c r="N48" s="467"/>
      <c r="O48" s="294">
        <v>15</v>
      </c>
      <c r="P48" s="294">
        <v>15</v>
      </c>
      <c r="Q48" s="294">
        <v>15</v>
      </c>
      <c r="R48" s="294"/>
      <c r="S48" s="294"/>
      <c r="T48" s="294"/>
      <c r="U48" s="294"/>
      <c r="V48" s="294"/>
      <c r="W48" s="294"/>
      <c r="X48" s="294"/>
      <c r="Y48" s="410">
        <f>Y47</f>
        <v>1</v>
      </c>
      <c r="Z48" s="410">
        <f t="shared" ref="Z48:AB48" si="24">Z47</f>
        <v>0</v>
      </c>
      <c r="AA48" s="410">
        <f t="shared" si="24"/>
        <v>0</v>
      </c>
      <c r="AB48" s="410">
        <f t="shared" si="24"/>
        <v>0</v>
      </c>
      <c r="AC48" s="410">
        <f t="shared" ref="AC48" si="25">AC47</f>
        <v>0</v>
      </c>
      <c r="AD48" s="410">
        <f t="shared" ref="AD48" si="26">AD47</f>
        <v>0</v>
      </c>
      <c r="AE48" s="410">
        <f t="shared" ref="AE48" si="27">AE47</f>
        <v>0</v>
      </c>
      <c r="AF48" s="410">
        <f t="shared" ref="AF48" si="28">AF47</f>
        <v>0</v>
      </c>
      <c r="AG48" s="410">
        <f t="shared" ref="AG48" si="29">AG47</f>
        <v>0</v>
      </c>
      <c r="AH48" s="410">
        <f t="shared" ref="AH48" si="30">AH47</f>
        <v>0</v>
      </c>
      <c r="AI48" s="410">
        <f t="shared" ref="AI48" si="31">AI47</f>
        <v>0</v>
      </c>
      <c r="AJ48" s="410">
        <f t="shared" ref="AJ48" si="32">AJ47</f>
        <v>0</v>
      </c>
      <c r="AK48" s="410">
        <f t="shared" ref="AK48" si="33">AK47</f>
        <v>0</v>
      </c>
      <c r="AL48" s="410">
        <f t="shared" ref="AL48" si="34">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266</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AB51" si="35">Z50</f>
        <v>0</v>
      </c>
      <c r="AA51" s="410">
        <f t="shared" si="35"/>
        <v>0</v>
      </c>
      <c r="AB51" s="410">
        <f t="shared" si="35"/>
        <v>0</v>
      </c>
      <c r="AC51" s="410">
        <f t="shared" ref="AC51" si="36">AC50</f>
        <v>0</v>
      </c>
      <c r="AD51" s="410">
        <f t="shared" ref="AD51" si="37">AD50</f>
        <v>0</v>
      </c>
      <c r="AE51" s="410">
        <f t="shared" ref="AE51" si="38">AE50</f>
        <v>0</v>
      </c>
      <c r="AF51" s="410">
        <f t="shared" ref="AF51" si="39">AF50</f>
        <v>0</v>
      </c>
      <c r="AG51" s="410">
        <f t="shared" ref="AG51" si="40">AG50</f>
        <v>0</v>
      </c>
      <c r="AH51" s="410">
        <f t="shared" ref="AH51" si="41">AH50</f>
        <v>0</v>
      </c>
      <c r="AI51" s="410">
        <f t="shared" ref="AI51" si="42">AI50</f>
        <v>0</v>
      </c>
      <c r="AJ51" s="410">
        <f t="shared" ref="AJ51" si="43">AJ50</f>
        <v>0</v>
      </c>
      <c r="AK51" s="410">
        <f t="shared" ref="AK51" si="44">AK50</f>
        <v>0</v>
      </c>
      <c r="AL51" s="410">
        <f t="shared" ref="AL51" si="45">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495</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266</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AB55" si="46">Z54</f>
        <v>0</v>
      </c>
      <c r="AA55" s="410">
        <f t="shared" si="46"/>
        <v>0</v>
      </c>
      <c r="AB55" s="410">
        <f t="shared" si="46"/>
        <v>0</v>
      </c>
      <c r="AC55" s="410">
        <f t="shared" ref="AC55" si="47">AC54</f>
        <v>0</v>
      </c>
      <c r="AD55" s="410">
        <f t="shared" ref="AD55" si="48">AD54</f>
        <v>0</v>
      </c>
      <c r="AE55" s="410">
        <f t="shared" ref="AE55" si="49">AE54</f>
        <v>0</v>
      </c>
      <c r="AF55" s="410">
        <f t="shared" ref="AF55" si="50">AF54</f>
        <v>0</v>
      </c>
      <c r="AG55" s="410">
        <f t="shared" ref="AG55" si="51">AG54</f>
        <v>0</v>
      </c>
      <c r="AH55" s="410">
        <f t="shared" ref="AH55" si="52">AH54</f>
        <v>0</v>
      </c>
      <c r="AI55" s="410">
        <f t="shared" ref="AI55" si="53">AI54</f>
        <v>0</v>
      </c>
      <c r="AJ55" s="410">
        <f t="shared" ref="AJ55" si="54">AJ54</f>
        <v>0</v>
      </c>
      <c r="AK55" s="410">
        <f t="shared" ref="AK55" si="55">AK54</f>
        <v>0</v>
      </c>
      <c r="AL55" s="410">
        <f t="shared" ref="AL55" si="56">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f>3615737-1514505.78</f>
        <v>2101231.2199999997</v>
      </c>
      <c r="E57" s="294">
        <f>3615737-1514505.78</f>
        <v>2101231.2199999997</v>
      </c>
      <c r="F57" s="294">
        <f>3612476-1513139.76</f>
        <v>2099336.2400000002</v>
      </c>
      <c r="G57" s="294"/>
      <c r="H57" s="294"/>
      <c r="I57" s="294"/>
      <c r="J57" s="294"/>
      <c r="K57" s="294"/>
      <c r="L57" s="294"/>
      <c r="M57" s="294"/>
      <c r="N57" s="294">
        <v>12</v>
      </c>
      <c r="O57" s="294">
        <v>296</v>
      </c>
      <c r="P57" s="294">
        <v>296</v>
      </c>
      <c r="Q57" s="294">
        <v>295</v>
      </c>
      <c r="R57" s="294"/>
      <c r="S57" s="294"/>
      <c r="T57" s="294"/>
      <c r="U57" s="294"/>
      <c r="V57" s="294"/>
      <c r="W57" s="294"/>
      <c r="X57" s="294"/>
      <c r="Y57" s="532"/>
      <c r="Z57" s="532">
        <v>0.21099200000000001</v>
      </c>
      <c r="AA57" s="749">
        <v>0.78900800000000004</v>
      </c>
      <c r="AB57" s="466"/>
      <c r="AC57" s="532"/>
      <c r="AD57" s="409"/>
      <c r="AE57" s="409"/>
      <c r="AF57" s="414"/>
      <c r="AG57" s="414"/>
      <c r="AH57" s="414"/>
      <c r="AI57" s="414"/>
      <c r="AJ57" s="414"/>
      <c r="AK57" s="414"/>
      <c r="AL57" s="414"/>
      <c r="AM57" s="295">
        <f>SUM(Y57:AL57)</f>
        <v>1</v>
      </c>
    </row>
    <row r="58" spans="1:39" outlineLevel="1">
      <c r="B58" s="293" t="s">
        <v>266</v>
      </c>
      <c r="C58" s="290" t="s">
        <v>163</v>
      </c>
      <c r="D58" s="294">
        <f>9845+135577-4123.73-56788.46</f>
        <v>84509.81</v>
      </c>
      <c r="E58" s="294">
        <f>9845-4123.73+135577-56788.46</f>
        <v>84509.81</v>
      </c>
      <c r="F58" s="294">
        <f>9845-4123.73+138837-58154</f>
        <v>86404.26999999999</v>
      </c>
      <c r="G58" s="294"/>
      <c r="H58" s="294"/>
      <c r="I58" s="294"/>
      <c r="J58" s="294"/>
      <c r="K58" s="294"/>
      <c r="L58" s="294"/>
      <c r="M58" s="294"/>
      <c r="N58" s="294">
        <f>N57</f>
        <v>12</v>
      </c>
      <c r="O58" s="294">
        <f>3+38</f>
        <v>41</v>
      </c>
      <c r="P58" s="294">
        <f>3+38</f>
        <v>41</v>
      </c>
      <c r="Q58" s="294">
        <f>3+39</f>
        <v>42</v>
      </c>
      <c r="R58" s="294"/>
      <c r="S58" s="294"/>
      <c r="T58" s="294"/>
      <c r="U58" s="294"/>
      <c r="V58" s="294"/>
      <c r="W58" s="294"/>
      <c r="X58" s="294"/>
      <c r="Y58" s="410">
        <f>Y57</f>
        <v>0</v>
      </c>
      <c r="Z58" s="410">
        <f>Z57</f>
        <v>0.21099200000000001</v>
      </c>
      <c r="AA58" s="410">
        <f t="shared" ref="AA58:AB58" si="57">AA57</f>
        <v>0.78900800000000004</v>
      </c>
      <c r="AB58" s="410">
        <f t="shared" si="57"/>
        <v>0</v>
      </c>
      <c r="AC58" s="410">
        <f t="shared" ref="AC58" si="58">AC57</f>
        <v>0</v>
      </c>
      <c r="AD58" s="410">
        <f t="shared" ref="AD58" si="59">AD57</f>
        <v>0</v>
      </c>
      <c r="AE58" s="410">
        <f t="shared" ref="AE58" si="60">AE57</f>
        <v>0</v>
      </c>
      <c r="AF58" s="410">
        <f t="shared" ref="AF58" si="61">AF57</f>
        <v>0</v>
      </c>
      <c r="AG58" s="410">
        <f t="shared" ref="AG58" si="62">AG57</f>
        <v>0</v>
      </c>
      <c r="AH58" s="410">
        <f t="shared" ref="AH58" si="63">AH57</f>
        <v>0</v>
      </c>
      <c r="AI58" s="410">
        <f t="shared" ref="AI58" si="64">AI57</f>
        <v>0</v>
      </c>
      <c r="AJ58" s="410">
        <f t="shared" ref="AJ58" si="65">AJ57</f>
        <v>0</v>
      </c>
      <c r="AK58" s="410">
        <f t="shared" ref="AK58" si="66">AK57</f>
        <v>0</v>
      </c>
      <c r="AL58" s="410">
        <f t="shared" ref="AL58" si="6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v>155411</v>
      </c>
      <c r="E60" s="294">
        <v>129008</v>
      </c>
      <c r="F60" s="294">
        <v>115975</v>
      </c>
      <c r="G60" s="294"/>
      <c r="H60" s="294"/>
      <c r="I60" s="294"/>
      <c r="J60" s="294"/>
      <c r="K60" s="294"/>
      <c r="L60" s="294"/>
      <c r="M60" s="294"/>
      <c r="N60" s="294">
        <v>12</v>
      </c>
      <c r="O60" s="294">
        <v>33</v>
      </c>
      <c r="P60" s="294">
        <v>27</v>
      </c>
      <c r="Q60" s="294">
        <v>23</v>
      </c>
      <c r="R60" s="294"/>
      <c r="S60" s="294"/>
      <c r="T60" s="294"/>
      <c r="U60" s="294"/>
      <c r="V60" s="294"/>
      <c r="W60" s="294"/>
      <c r="X60" s="294"/>
      <c r="Y60" s="414"/>
      <c r="Z60" s="532">
        <v>1</v>
      </c>
      <c r="AA60" s="409"/>
      <c r="AB60" s="409"/>
      <c r="AC60" s="409"/>
      <c r="AD60" s="409"/>
      <c r="AE60" s="409"/>
      <c r="AF60" s="414"/>
      <c r="AG60" s="414"/>
      <c r="AH60" s="414"/>
      <c r="AI60" s="414"/>
      <c r="AJ60" s="414"/>
      <c r="AK60" s="414"/>
      <c r="AL60" s="414"/>
      <c r="AM60" s="295">
        <f>SUM(Y60:AL60)</f>
        <v>1</v>
      </c>
    </row>
    <row r="61" spans="1:39" outlineLevel="1">
      <c r="B61" s="293" t="s">
        <v>266</v>
      </c>
      <c r="C61" s="290" t="s">
        <v>163</v>
      </c>
      <c r="D61" s="294">
        <v>-40159</v>
      </c>
      <c r="E61" s="294">
        <v>-13755</v>
      </c>
      <c r="F61" s="294">
        <v>-723</v>
      </c>
      <c r="G61" s="294"/>
      <c r="H61" s="294"/>
      <c r="I61" s="294"/>
      <c r="J61" s="294"/>
      <c r="K61" s="294"/>
      <c r="L61" s="294"/>
      <c r="M61" s="294"/>
      <c r="N61" s="294">
        <f>N60</f>
        <v>12</v>
      </c>
      <c r="O61" s="294">
        <v>-9</v>
      </c>
      <c r="P61" s="294">
        <v>-4</v>
      </c>
      <c r="Q61" s="294">
        <v>0</v>
      </c>
      <c r="R61" s="294"/>
      <c r="S61" s="294"/>
      <c r="T61" s="294"/>
      <c r="U61" s="294"/>
      <c r="V61" s="294"/>
      <c r="W61" s="294"/>
      <c r="X61" s="294"/>
      <c r="Y61" s="410">
        <f>Y60</f>
        <v>0</v>
      </c>
      <c r="Z61" s="410">
        <f t="shared" ref="Z61:AB61" si="68">Z60</f>
        <v>1</v>
      </c>
      <c r="AA61" s="410">
        <f t="shared" si="68"/>
        <v>0</v>
      </c>
      <c r="AB61" s="410">
        <f t="shared" si="68"/>
        <v>0</v>
      </c>
      <c r="AC61" s="410">
        <f t="shared" ref="AC61" si="69">AC60</f>
        <v>0</v>
      </c>
      <c r="AD61" s="410">
        <f t="shared" ref="AD61" si="70">AD60</f>
        <v>0</v>
      </c>
      <c r="AE61" s="410">
        <f t="shared" ref="AE61" si="71">AE60</f>
        <v>0</v>
      </c>
      <c r="AF61" s="410">
        <f t="shared" ref="AF61" si="72">AF60</f>
        <v>0</v>
      </c>
      <c r="AG61" s="410">
        <f t="shared" ref="AG61" si="73">AG60</f>
        <v>0</v>
      </c>
      <c r="AH61" s="410">
        <f t="shared" ref="AH61" si="74">AH60</f>
        <v>0</v>
      </c>
      <c r="AI61" s="410">
        <f t="shared" ref="AI61" si="75">AI60</f>
        <v>0</v>
      </c>
      <c r="AJ61" s="410">
        <f t="shared" ref="AJ61" si="76">AJ60</f>
        <v>0</v>
      </c>
      <c r="AK61" s="410">
        <f t="shared" ref="AK61" si="77">AK60</f>
        <v>0</v>
      </c>
      <c r="AL61" s="410">
        <f t="shared" ref="AL61" si="78">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v>1</v>
      </c>
      <c r="AB63" s="409"/>
      <c r="AC63" s="409"/>
      <c r="AD63" s="409"/>
      <c r="AE63" s="409"/>
      <c r="AF63" s="414"/>
      <c r="AG63" s="414"/>
      <c r="AH63" s="414"/>
      <c r="AI63" s="414"/>
      <c r="AJ63" s="414"/>
      <c r="AK63" s="414"/>
      <c r="AL63" s="414"/>
      <c r="AM63" s="295">
        <f>SUM(Y63:AL63)</f>
        <v>1</v>
      </c>
    </row>
    <row r="64" spans="1:39" outlineLevel="1">
      <c r="B64" s="293" t="s">
        <v>266</v>
      </c>
      <c r="C64" s="290" t="s">
        <v>163</v>
      </c>
      <c r="D64" s="294">
        <v>84385</v>
      </c>
      <c r="E64" s="294">
        <v>84385</v>
      </c>
      <c r="F64" s="294">
        <v>84385</v>
      </c>
      <c r="G64" s="294"/>
      <c r="H64" s="294"/>
      <c r="I64" s="294"/>
      <c r="J64" s="294"/>
      <c r="K64" s="294"/>
      <c r="L64" s="294"/>
      <c r="M64" s="294"/>
      <c r="N64" s="294">
        <f>N63</f>
        <v>12</v>
      </c>
      <c r="O64" s="294">
        <v>30</v>
      </c>
      <c r="P64" s="294">
        <v>30</v>
      </c>
      <c r="Q64" s="294">
        <v>30</v>
      </c>
      <c r="R64" s="294"/>
      <c r="S64" s="294"/>
      <c r="T64" s="294"/>
      <c r="U64" s="294"/>
      <c r="V64" s="294"/>
      <c r="W64" s="294"/>
      <c r="X64" s="294"/>
      <c r="Y64" s="410">
        <f>Y63</f>
        <v>0</v>
      </c>
      <c r="Z64" s="410">
        <f t="shared" ref="Z64:AB64" si="79">Z63</f>
        <v>0</v>
      </c>
      <c r="AA64" s="410">
        <f t="shared" si="79"/>
        <v>1</v>
      </c>
      <c r="AB64" s="410">
        <f t="shared" si="79"/>
        <v>0</v>
      </c>
      <c r="AC64" s="410">
        <f t="shared" ref="AC64" si="80">AC63</f>
        <v>0</v>
      </c>
      <c r="AD64" s="410">
        <f t="shared" ref="AD64" si="81">AD63</f>
        <v>0</v>
      </c>
      <c r="AE64" s="410">
        <f t="shared" ref="AE64" si="82">AE63</f>
        <v>0</v>
      </c>
      <c r="AF64" s="410">
        <f t="shared" ref="AF64" si="83">AF63</f>
        <v>0</v>
      </c>
      <c r="AG64" s="410">
        <f t="shared" ref="AG64" si="84">AG63</f>
        <v>0</v>
      </c>
      <c r="AH64" s="410">
        <f t="shared" ref="AH64" si="85">AH63</f>
        <v>0</v>
      </c>
      <c r="AI64" s="410">
        <f t="shared" ref="AI64" si="86">AI63</f>
        <v>0</v>
      </c>
      <c r="AJ64" s="410">
        <f t="shared" ref="AJ64" si="87">AJ63</f>
        <v>0</v>
      </c>
      <c r="AK64" s="410">
        <f t="shared" ref="AK64" si="88">AK63</f>
        <v>0</v>
      </c>
      <c r="AL64" s="410">
        <f t="shared" ref="AL64" si="89">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266</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AB67" si="90">Z66</f>
        <v>0</v>
      </c>
      <c r="AA67" s="410">
        <f t="shared" si="90"/>
        <v>0</v>
      </c>
      <c r="AB67" s="410">
        <f t="shared" si="90"/>
        <v>0</v>
      </c>
      <c r="AC67" s="410">
        <f t="shared" ref="AC67" si="91">AC66</f>
        <v>0</v>
      </c>
      <c r="AD67" s="410">
        <f t="shared" ref="AD67" si="92">AD66</f>
        <v>0</v>
      </c>
      <c r="AE67" s="410">
        <f t="shared" ref="AE67" si="93">AE66</f>
        <v>0</v>
      </c>
      <c r="AF67" s="410">
        <f t="shared" ref="AF67" si="94">AF66</f>
        <v>0</v>
      </c>
      <c r="AG67" s="410">
        <f t="shared" ref="AG67" si="95">AG66</f>
        <v>0</v>
      </c>
      <c r="AH67" s="410">
        <f t="shared" ref="AH67" si="96">AH66</f>
        <v>0</v>
      </c>
      <c r="AI67" s="410">
        <f t="shared" ref="AI67" si="97">AI66</f>
        <v>0</v>
      </c>
      <c r="AJ67" s="410">
        <f t="shared" ref="AJ67" si="98">AJ66</f>
        <v>0</v>
      </c>
      <c r="AK67" s="410">
        <f t="shared" ref="AK67" si="99">AK66</f>
        <v>0</v>
      </c>
      <c r="AL67" s="410">
        <f t="shared" ref="AL67" si="100">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266</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AB71" si="101">Z70</f>
        <v>0</v>
      </c>
      <c r="AA71" s="410">
        <f t="shared" si="101"/>
        <v>0</v>
      </c>
      <c r="AB71" s="410">
        <f t="shared" si="101"/>
        <v>0</v>
      </c>
      <c r="AC71" s="410">
        <f t="shared" ref="AC71" si="102">AC70</f>
        <v>0</v>
      </c>
      <c r="AD71" s="410">
        <f t="shared" ref="AD71" si="103">AD70</f>
        <v>0</v>
      </c>
      <c r="AE71" s="410">
        <f t="shared" ref="AE71" si="104">AE70</f>
        <v>0</v>
      </c>
      <c r="AF71" s="410">
        <f t="shared" ref="AF71" si="105">AF70</f>
        <v>0</v>
      </c>
      <c r="AG71" s="410">
        <f t="shared" ref="AG71" si="106">AG70</f>
        <v>0</v>
      </c>
      <c r="AH71" s="410">
        <f t="shared" ref="AH71" si="107">AH70</f>
        <v>0</v>
      </c>
      <c r="AI71" s="410">
        <f t="shared" ref="AI71" si="108">AI70</f>
        <v>0</v>
      </c>
      <c r="AJ71" s="410">
        <f t="shared" ref="AJ71" si="109">AJ70</f>
        <v>0</v>
      </c>
      <c r="AK71" s="410">
        <f t="shared" ref="AK71" si="110">AK70</f>
        <v>0</v>
      </c>
      <c r="AL71" s="410">
        <f t="shared" ref="AL71" si="111">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v>244000</v>
      </c>
      <c r="E73" s="294">
        <v>0</v>
      </c>
      <c r="F73" s="294">
        <v>0</v>
      </c>
      <c r="G73" s="294"/>
      <c r="H73" s="294"/>
      <c r="I73" s="294"/>
      <c r="J73" s="294"/>
      <c r="K73" s="294"/>
      <c r="L73" s="294"/>
      <c r="M73" s="294"/>
      <c r="N73" s="294">
        <v>12</v>
      </c>
      <c r="O73" s="294">
        <v>0</v>
      </c>
      <c r="P73" s="294">
        <v>0</v>
      </c>
      <c r="Q73" s="294">
        <v>0</v>
      </c>
      <c r="R73" s="294"/>
      <c r="S73" s="294"/>
      <c r="T73" s="294"/>
      <c r="U73" s="294"/>
      <c r="V73" s="294"/>
      <c r="W73" s="294"/>
      <c r="X73" s="294"/>
      <c r="Y73" s="409"/>
      <c r="Z73" s="409"/>
      <c r="AA73" s="409">
        <v>1</v>
      </c>
      <c r="AB73" s="409"/>
      <c r="AC73" s="409"/>
      <c r="AD73" s="409"/>
      <c r="AE73" s="409"/>
      <c r="AF73" s="414"/>
      <c r="AG73" s="414"/>
      <c r="AH73" s="414"/>
      <c r="AI73" s="414"/>
      <c r="AJ73" s="414"/>
      <c r="AK73" s="414"/>
      <c r="AL73" s="414"/>
      <c r="AM73" s="295">
        <f>SUM(Y73:AL73)</f>
        <v>1</v>
      </c>
    </row>
    <row r="74" spans="1:39" outlineLevel="1">
      <c r="B74" s="519" t="s">
        <v>266</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AB74" si="112">Z73</f>
        <v>0</v>
      </c>
      <c r="AA74" s="410">
        <f t="shared" si="112"/>
        <v>1</v>
      </c>
      <c r="AB74" s="410">
        <f t="shared" si="112"/>
        <v>0</v>
      </c>
      <c r="AC74" s="410">
        <f t="shared" ref="AC74" si="113">AC73</f>
        <v>0</v>
      </c>
      <c r="AD74" s="410">
        <f t="shared" ref="AD74" si="114">AD73</f>
        <v>0</v>
      </c>
      <c r="AE74" s="410">
        <f t="shared" ref="AE74" si="115">AE73</f>
        <v>0</v>
      </c>
      <c r="AF74" s="410">
        <f t="shared" ref="AF74" si="116">AF73</f>
        <v>0</v>
      </c>
      <c r="AG74" s="410">
        <f t="shared" ref="AG74" si="117">AG73</f>
        <v>0</v>
      </c>
      <c r="AH74" s="410">
        <f t="shared" ref="AH74" si="118">AH73</f>
        <v>0</v>
      </c>
      <c r="AI74" s="410">
        <f t="shared" ref="AI74" si="119">AI73</f>
        <v>0</v>
      </c>
      <c r="AJ74" s="410">
        <f t="shared" ref="AJ74" si="120">AJ73</f>
        <v>0</v>
      </c>
      <c r="AK74" s="410">
        <f t="shared" ref="AK74" si="121">AK73</f>
        <v>0</v>
      </c>
      <c r="AL74" s="410">
        <f t="shared" ref="AL74" si="12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v>10350</v>
      </c>
      <c r="E76" s="294">
        <v>0</v>
      </c>
      <c r="F76" s="294">
        <v>0</v>
      </c>
      <c r="G76" s="294"/>
      <c r="H76" s="294"/>
      <c r="I76" s="294"/>
      <c r="J76" s="294"/>
      <c r="K76" s="294"/>
      <c r="L76" s="294"/>
      <c r="M76" s="294"/>
      <c r="N76" s="294">
        <v>12</v>
      </c>
      <c r="O76" s="294">
        <v>0</v>
      </c>
      <c r="P76" s="294">
        <v>0</v>
      </c>
      <c r="Q76" s="294">
        <v>0</v>
      </c>
      <c r="R76" s="294"/>
      <c r="S76" s="294"/>
      <c r="T76" s="294"/>
      <c r="U76" s="294"/>
      <c r="V76" s="294"/>
      <c r="W76" s="294"/>
      <c r="X76" s="294"/>
      <c r="Y76" s="409"/>
      <c r="Z76" s="409"/>
      <c r="AA76" s="409">
        <v>1</v>
      </c>
      <c r="AB76" s="409"/>
      <c r="AC76" s="409"/>
      <c r="AD76" s="409"/>
      <c r="AE76" s="409"/>
      <c r="AF76" s="414"/>
      <c r="AG76" s="414"/>
      <c r="AH76" s="414"/>
      <c r="AI76" s="414"/>
      <c r="AJ76" s="414"/>
      <c r="AK76" s="414"/>
      <c r="AL76" s="414"/>
      <c r="AM76" s="295">
        <f>SUM(Y76:AL76)</f>
        <v>1</v>
      </c>
    </row>
    <row r="77" spans="1:39" outlineLevel="1">
      <c r="B77" s="519" t="s">
        <v>266</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B77" si="123">Z76</f>
        <v>0</v>
      </c>
      <c r="AA77" s="410">
        <f t="shared" si="123"/>
        <v>1</v>
      </c>
      <c r="AB77" s="410">
        <f t="shared" si="123"/>
        <v>0</v>
      </c>
      <c r="AC77" s="410">
        <f t="shared" ref="AC77:AL77" si="124">AC76</f>
        <v>0</v>
      </c>
      <c r="AD77" s="410">
        <f t="shared" si="124"/>
        <v>0</v>
      </c>
      <c r="AE77" s="410">
        <f t="shared" si="124"/>
        <v>0</v>
      </c>
      <c r="AF77" s="410">
        <f t="shared" si="124"/>
        <v>0</v>
      </c>
      <c r="AG77" s="410">
        <f t="shared" si="124"/>
        <v>0</v>
      </c>
      <c r="AH77" s="410">
        <f t="shared" si="124"/>
        <v>0</v>
      </c>
      <c r="AI77" s="410">
        <f t="shared" si="124"/>
        <v>0</v>
      </c>
      <c r="AJ77" s="410">
        <f t="shared" si="124"/>
        <v>0</v>
      </c>
      <c r="AK77" s="410">
        <f t="shared" si="124"/>
        <v>0</v>
      </c>
      <c r="AL77" s="410">
        <f t="shared" si="124"/>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14599</v>
      </c>
      <c r="E80" s="294">
        <v>11059</v>
      </c>
      <c r="F80" s="294">
        <v>10434</v>
      </c>
      <c r="G80" s="294"/>
      <c r="H80" s="294"/>
      <c r="I80" s="294"/>
      <c r="J80" s="294"/>
      <c r="K80" s="294"/>
      <c r="L80" s="294"/>
      <c r="M80" s="294"/>
      <c r="N80" s="294">
        <v>12</v>
      </c>
      <c r="O80" s="294">
        <v>1</v>
      </c>
      <c r="P80" s="294">
        <v>1</v>
      </c>
      <c r="Q80" s="294">
        <v>1</v>
      </c>
      <c r="R80" s="294"/>
      <c r="S80" s="294"/>
      <c r="T80" s="294"/>
      <c r="U80" s="294"/>
      <c r="V80" s="294"/>
      <c r="W80" s="294"/>
      <c r="X80" s="294"/>
      <c r="Y80" s="532">
        <v>1</v>
      </c>
      <c r="Z80" s="409"/>
      <c r="AA80" s="409"/>
      <c r="AB80" s="409"/>
      <c r="AC80" s="409"/>
      <c r="AD80" s="409"/>
      <c r="AE80" s="409"/>
      <c r="AF80" s="409"/>
      <c r="AG80" s="409"/>
      <c r="AH80" s="409"/>
      <c r="AI80" s="409"/>
      <c r="AJ80" s="409"/>
      <c r="AK80" s="409"/>
      <c r="AL80" s="409"/>
      <c r="AM80" s="295">
        <f>SUM(Y80:AL80)</f>
        <v>1</v>
      </c>
    </row>
    <row r="81" spans="1:40" outlineLevel="1">
      <c r="B81" s="293" t="s">
        <v>266</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AB81" si="125">Z80</f>
        <v>0</v>
      </c>
      <c r="AA81" s="410">
        <f t="shared" si="125"/>
        <v>0</v>
      </c>
      <c r="AB81" s="410">
        <f t="shared" si="125"/>
        <v>0</v>
      </c>
      <c r="AC81" s="410">
        <f t="shared" ref="AC81" si="126">AC80</f>
        <v>0</v>
      </c>
      <c r="AD81" s="410">
        <f>AD80</f>
        <v>0</v>
      </c>
      <c r="AE81" s="410">
        <f t="shared" ref="AE81" si="127">AE80</f>
        <v>0</v>
      </c>
      <c r="AF81" s="410">
        <f t="shared" ref="AF81" si="128">AF80</f>
        <v>0</v>
      </c>
      <c r="AG81" s="410">
        <f t="shared" ref="AG81" si="129">AG80</f>
        <v>0</v>
      </c>
      <c r="AH81" s="410">
        <f t="shared" ref="AH81" si="130">AH80</f>
        <v>0</v>
      </c>
      <c r="AI81" s="410">
        <f t="shared" ref="AI81" si="131">AI80</f>
        <v>0</v>
      </c>
      <c r="AJ81" s="410">
        <f t="shared" ref="AJ81" si="132">AJ80</f>
        <v>0</v>
      </c>
      <c r="AK81" s="410">
        <f t="shared" ref="AK81" si="133">AK80</f>
        <v>0</v>
      </c>
      <c r="AL81" s="410">
        <f t="shared" ref="AL81" si="134">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487</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492</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266</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B85" si="135">Z84</f>
        <v>0</v>
      </c>
      <c r="AA85" s="410">
        <f t="shared" si="135"/>
        <v>0</v>
      </c>
      <c r="AB85" s="410">
        <f t="shared" si="135"/>
        <v>0</v>
      </c>
      <c r="AC85" s="410">
        <f t="shared" ref="AC85" si="136">AC84</f>
        <v>0</v>
      </c>
      <c r="AD85" s="410">
        <f>AD84</f>
        <v>0</v>
      </c>
      <c r="AE85" s="410">
        <f t="shared" ref="AE85:AL85" si="137">AE84</f>
        <v>0</v>
      </c>
      <c r="AF85" s="410">
        <f t="shared" si="137"/>
        <v>0</v>
      </c>
      <c r="AG85" s="410">
        <f t="shared" si="137"/>
        <v>0</v>
      </c>
      <c r="AH85" s="410">
        <f t="shared" si="137"/>
        <v>0</v>
      </c>
      <c r="AI85" s="410">
        <f t="shared" si="137"/>
        <v>0</v>
      </c>
      <c r="AJ85" s="410">
        <f t="shared" si="137"/>
        <v>0</v>
      </c>
      <c r="AK85" s="410">
        <f t="shared" si="137"/>
        <v>0</v>
      </c>
      <c r="AL85" s="410">
        <f t="shared" si="13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488</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266</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B88" si="138">Z87</f>
        <v>0</v>
      </c>
      <c r="AA88" s="410">
        <f t="shared" si="138"/>
        <v>0</v>
      </c>
      <c r="AB88" s="410">
        <f t="shared" si="138"/>
        <v>0</v>
      </c>
      <c r="AC88" s="410">
        <f t="shared" ref="AC88" si="139">AC87</f>
        <v>0</v>
      </c>
      <c r="AD88" s="410">
        <f>AD87</f>
        <v>0</v>
      </c>
      <c r="AE88" s="410">
        <f t="shared" ref="AE88:AL88" si="140">AE87</f>
        <v>0</v>
      </c>
      <c r="AF88" s="410">
        <f t="shared" si="140"/>
        <v>0</v>
      </c>
      <c r="AG88" s="410">
        <f t="shared" si="140"/>
        <v>0</v>
      </c>
      <c r="AH88" s="410">
        <f t="shared" si="140"/>
        <v>0</v>
      </c>
      <c r="AI88" s="410">
        <f t="shared" si="140"/>
        <v>0</v>
      </c>
      <c r="AJ88" s="410">
        <f t="shared" si="140"/>
        <v>0</v>
      </c>
      <c r="AK88" s="410">
        <f t="shared" si="140"/>
        <v>0</v>
      </c>
      <c r="AL88" s="410">
        <f t="shared" si="140"/>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493</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266</v>
      </c>
      <c r="C92" s="290" t="s">
        <v>163</v>
      </c>
      <c r="D92" s="294"/>
      <c r="E92" s="294"/>
      <c r="F92" s="294"/>
      <c r="G92" s="294"/>
      <c r="H92" s="294"/>
      <c r="I92" s="294"/>
      <c r="J92" s="294"/>
      <c r="K92" s="294"/>
      <c r="L92" s="294"/>
      <c r="M92" s="294"/>
      <c r="N92" s="294">
        <f>N91</f>
        <v>0</v>
      </c>
      <c r="O92" s="294"/>
      <c r="P92" s="294"/>
      <c r="Q92" s="294"/>
      <c r="R92" s="294"/>
      <c r="S92" s="294"/>
      <c r="T92" s="294"/>
      <c r="U92" s="294"/>
      <c r="V92" s="294"/>
      <c r="W92" s="294"/>
      <c r="X92" s="294"/>
      <c r="Y92" s="410">
        <f>Y91</f>
        <v>0</v>
      </c>
      <c r="Z92" s="410">
        <f t="shared" ref="Z92:AB92" si="141">Z91</f>
        <v>0</v>
      </c>
      <c r="AA92" s="410">
        <f t="shared" si="141"/>
        <v>0</v>
      </c>
      <c r="AB92" s="410">
        <f t="shared" si="141"/>
        <v>0</v>
      </c>
      <c r="AC92" s="410">
        <f t="shared" ref="AC92:AL92" si="142">AC91</f>
        <v>0</v>
      </c>
      <c r="AD92" s="410">
        <f t="shared" si="142"/>
        <v>0</v>
      </c>
      <c r="AE92" s="410">
        <f t="shared" si="142"/>
        <v>0</v>
      </c>
      <c r="AF92" s="410">
        <f t="shared" si="142"/>
        <v>0</v>
      </c>
      <c r="AG92" s="410">
        <f t="shared" si="142"/>
        <v>0</v>
      </c>
      <c r="AH92" s="410">
        <f t="shared" si="142"/>
        <v>0</v>
      </c>
      <c r="AI92" s="410">
        <f t="shared" si="142"/>
        <v>0</v>
      </c>
      <c r="AJ92" s="410">
        <f t="shared" si="142"/>
        <v>0</v>
      </c>
      <c r="AK92" s="410">
        <f t="shared" si="142"/>
        <v>0</v>
      </c>
      <c r="AL92" s="410">
        <f t="shared" si="142"/>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266</v>
      </c>
      <c r="C95" s="290" t="s">
        <v>163</v>
      </c>
      <c r="D95" s="294"/>
      <c r="E95" s="294"/>
      <c r="F95" s="294"/>
      <c r="G95" s="294"/>
      <c r="H95" s="294"/>
      <c r="I95" s="294"/>
      <c r="J95" s="294"/>
      <c r="K95" s="294"/>
      <c r="L95" s="294"/>
      <c r="M95" s="294"/>
      <c r="N95" s="294">
        <f>N94</f>
        <v>0</v>
      </c>
      <c r="O95" s="294"/>
      <c r="P95" s="294"/>
      <c r="Q95" s="294"/>
      <c r="R95" s="294"/>
      <c r="S95" s="294"/>
      <c r="T95" s="294"/>
      <c r="U95" s="294"/>
      <c r="V95" s="294"/>
      <c r="W95" s="294"/>
      <c r="X95" s="294"/>
      <c r="Y95" s="410">
        <f>Y94</f>
        <v>0</v>
      </c>
      <c r="Z95" s="410">
        <f t="shared" ref="Z95:AB95" si="143">Z94</f>
        <v>0</v>
      </c>
      <c r="AA95" s="410">
        <f t="shared" si="143"/>
        <v>0</v>
      </c>
      <c r="AB95" s="410">
        <f t="shared" si="143"/>
        <v>0</v>
      </c>
      <c r="AC95" s="410">
        <f t="shared" ref="AC95" si="144">AC94</f>
        <v>0</v>
      </c>
      <c r="AD95" s="410">
        <f t="shared" ref="AD95" si="145">AD94</f>
        <v>0</v>
      </c>
      <c r="AE95" s="410">
        <f t="shared" ref="AE95" si="146">AE94</f>
        <v>0</v>
      </c>
      <c r="AF95" s="410">
        <f t="shared" ref="AF95" si="147">AF94</f>
        <v>0</v>
      </c>
      <c r="AG95" s="410">
        <f t="shared" ref="AG95" si="148">AG94</f>
        <v>0</v>
      </c>
      <c r="AH95" s="410">
        <f t="shared" ref="AH95" si="149">AH94</f>
        <v>0</v>
      </c>
      <c r="AI95" s="410">
        <f t="shared" ref="AI95" si="150">AI94</f>
        <v>0</v>
      </c>
      <c r="AJ95" s="410">
        <f t="shared" ref="AJ95" si="151">AJ94</f>
        <v>0</v>
      </c>
      <c r="AK95" s="410">
        <f t="shared" ref="AK95" si="152">AK94</f>
        <v>0</v>
      </c>
      <c r="AL95" s="410">
        <f t="shared" ref="AL95" si="15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266</v>
      </c>
      <c r="C98" s="290" t="s">
        <v>163</v>
      </c>
      <c r="D98" s="294"/>
      <c r="E98" s="294"/>
      <c r="F98" s="294"/>
      <c r="G98" s="294"/>
      <c r="H98" s="294"/>
      <c r="I98" s="294"/>
      <c r="J98" s="294"/>
      <c r="K98" s="294"/>
      <c r="L98" s="294"/>
      <c r="M98" s="294"/>
      <c r="N98" s="294">
        <f>N97</f>
        <v>0</v>
      </c>
      <c r="O98" s="294"/>
      <c r="P98" s="294"/>
      <c r="Q98" s="294"/>
      <c r="R98" s="294"/>
      <c r="S98" s="294"/>
      <c r="T98" s="294"/>
      <c r="U98" s="294"/>
      <c r="V98" s="294"/>
      <c r="W98" s="294"/>
      <c r="X98" s="294"/>
      <c r="Y98" s="410">
        <f>Y97</f>
        <v>0</v>
      </c>
      <c r="Z98" s="410">
        <f t="shared" ref="Z98:AB98" si="154">Z97</f>
        <v>0</v>
      </c>
      <c r="AA98" s="410">
        <f t="shared" si="154"/>
        <v>0</v>
      </c>
      <c r="AB98" s="410">
        <f t="shared" si="154"/>
        <v>0</v>
      </c>
      <c r="AC98" s="410">
        <f t="shared" ref="AC98:AL98" si="155">AC97</f>
        <v>0</v>
      </c>
      <c r="AD98" s="410">
        <f t="shared" si="155"/>
        <v>0</v>
      </c>
      <c r="AE98" s="410">
        <f t="shared" si="155"/>
        <v>0</v>
      </c>
      <c r="AF98" s="410">
        <f t="shared" si="155"/>
        <v>0</v>
      </c>
      <c r="AG98" s="410">
        <f t="shared" si="155"/>
        <v>0</v>
      </c>
      <c r="AH98" s="410">
        <f t="shared" si="155"/>
        <v>0</v>
      </c>
      <c r="AI98" s="410">
        <f t="shared" si="155"/>
        <v>0</v>
      </c>
      <c r="AJ98" s="410">
        <f t="shared" si="155"/>
        <v>0</v>
      </c>
      <c r="AK98" s="410">
        <f t="shared" si="155"/>
        <v>0</v>
      </c>
      <c r="AL98" s="410">
        <f t="shared" si="155"/>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266</v>
      </c>
      <c r="C101" s="290" t="s">
        <v>163</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10">
        <f t="shared" ref="Y101:AB101" si="156">Y100</f>
        <v>0</v>
      </c>
      <c r="Z101" s="410">
        <f t="shared" si="156"/>
        <v>0</v>
      </c>
      <c r="AA101" s="410">
        <f t="shared" si="156"/>
        <v>0</v>
      </c>
      <c r="AB101" s="410">
        <f t="shared" si="156"/>
        <v>0</v>
      </c>
      <c r="AC101" s="410">
        <f t="shared" ref="AC101:AL101" si="157">AC100</f>
        <v>0</v>
      </c>
      <c r="AD101" s="410">
        <f t="shared" si="157"/>
        <v>0</v>
      </c>
      <c r="AE101" s="410">
        <f t="shared" si="157"/>
        <v>0</v>
      </c>
      <c r="AF101" s="410">
        <f t="shared" si="157"/>
        <v>0</v>
      </c>
      <c r="AG101" s="410">
        <f t="shared" si="157"/>
        <v>0</v>
      </c>
      <c r="AH101" s="410">
        <f t="shared" si="157"/>
        <v>0</v>
      </c>
      <c r="AI101" s="410">
        <f t="shared" si="157"/>
        <v>0</v>
      </c>
      <c r="AJ101" s="410">
        <f t="shared" si="157"/>
        <v>0</v>
      </c>
      <c r="AK101" s="410">
        <f t="shared" si="157"/>
        <v>0</v>
      </c>
      <c r="AL101" s="410">
        <f t="shared" si="157"/>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500</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496</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266</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AB106" si="158">Z105</f>
        <v>0</v>
      </c>
      <c r="AA106" s="410">
        <f t="shared" si="158"/>
        <v>0</v>
      </c>
      <c r="AB106" s="410">
        <f t="shared" si="158"/>
        <v>0</v>
      </c>
      <c r="AC106" s="410">
        <f t="shared" ref="AC106" si="159">AC105</f>
        <v>0</v>
      </c>
      <c r="AD106" s="410">
        <f t="shared" ref="AD106" si="160">AD105</f>
        <v>0</v>
      </c>
      <c r="AE106" s="410">
        <f t="shared" ref="AE106" si="161">AE105</f>
        <v>0</v>
      </c>
      <c r="AF106" s="410">
        <f t="shared" ref="AF106" si="162">AF105</f>
        <v>0</v>
      </c>
      <c r="AG106" s="410">
        <f t="shared" ref="AG106" si="163">AG105</f>
        <v>0</v>
      </c>
      <c r="AH106" s="410">
        <f t="shared" ref="AH106" si="164">AH105</f>
        <v>0</v>
      </c>
      <c r="AI106" s="410">
        <f t="shared" ref="AI106" si="165">AI105</f>
        <v>0</v>
      </c>
      <c r="AJ106" s="410">
        <f t="shared" ref="AJ106" si="166">AJ105</f>
        <v>0</v>
      </c>
      <c r="AK106" s="410">
        <f t="shared" ref="AK106" si="167">AK105</f>
        <v>0</v>
      </c>
      <c r="AL106" s="410">
        <f t="shared" ref="AL106" si="16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266</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AB109" si="169">Z108</f>
        <v>0</v>
      </c>
      <c r="AA109" s="410">
        <f t="shared" si="169"/>
        <v>0</v>
      </c>
      <c r="AB109" s="410">
        <f t="shared" si="169"/>
        <v>0</v>
      </c>
      <c r="AC109" s="410">
        <f t="shared" ref="AC109" si="170">AC108</f>
        <v>0</v>
      </c>
      <c r="AD109" s="410">
        <f t="shared" ref="AD109" si="171">AD108</f>
        <v>0</v>
      </c>
      <c r="AE109" s="410">
        <f t="shared" ref="AE109" si="172">AE108</f>
        <v>0</v>
      </c>
      <c r="AF109" s="410">
        <f t="shared" ref="AF109" si="173">AF108</f>
        <v>0</v>
      </c>
      <c r="AG109" s="410">
        <f t="shared" ref="AG109" si="174">AG108</f>
        <v>0</v>
      </c>
      <c r="AH109" s="410">
        <f t="shared" ref="AH109" si="175">AH108</f>
        <v>0</v>
      </c>
      <c r="AI109" s="410">
        <f t="shared" ref="AI109" si="176">AI108</f>
        <v>0</v>
      </c>
      <c r="AJ109" s="410">
        <f t="shared" ref="AJ109" si="177">AJ108</f>
        <v>0</v>
      </c>
      <c r="AK109" s="410">
        <f t="shared" ref="AK109" si="178">AK108</f>
        <v>0</v>
      </c>
      <c r="AL109" s="410">
        <f t="shared" ref="AL109" si="179">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266</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AB112" si="180">Z111</f>
        <v>0</v>
      </c>
      <c r="AA112" s="410">
        <f t="shared" si="180"/>
        <v>0</v>
      </c>
      <c r="AB112" s="410">
        <f t="shared" si="180"/>
        <v>0</v>
      </c>
      <c r="AC112" s="410">
        <f t="shared" ref="AC112" si="181">AC111</f>
        <v>0</v>
      </c>
      <c r="AD112" s="410">
        <f t="shared" ref="AD112" si="182">AD111</f>
        <v>0</v>
      </c>
      <c r="AE112" s="410">
        <f t="shared" ref="AE112" si="183">AE111</f>
        <v>0</v>
      </c>
      <c r="AF112" s="410">
        <f t="shared" ref="AF112" si="184">AF111</f>
        <v>0</v>
      </c>
      <c r="AG112" s="410">
        <f t="shared" ref="AG112" si="185">AG111</f>
        <v>0</v>
      </c>
      <c r="AH112" s="410">
        <f t="shared" ref="AH112" si="186">AH111</f>
        <v>0</v>
      </c>
      <c r="AI112" s="410">
        <f t="shared" ref="AI112" si="187">AI111</f>
        <v>0</v>
      </c>
      <c r="AJ112" s="410">
        <f t="shared" ref="AJ112" si="188">AJ111</f>
        <v>0</v>
      </c>
      <c r="AK112" s="410">
        <f t="shared" ref="AK112" si="189">AK111</f>
        <v>0</v>
      </c>
      <c r="AL112" s="410">
        <f t="shared" ref="AL112" si="190">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266</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AB115" si="191">Z114</f>
        <v>0</v>
      </c>
      <c r="AA115" s="410">
        <f t="shared" si="191"/>
        <v>0</v>
      </c>
      <c r="AB115" s="410">
        <f t="shared" si="191"/>
        <v>0</v>
      </c>
      <c r="AC115" s="410">
        <f t="shared" ref="AC115" si="192">AC114</f>
        <v>0</v>
      </c>
      <c r="AD115" s="410">
        <f t="shared" ref="AD115" si="193">AD114</f>
        <v>0</v>
      </c>
      <c r="AE115" s="410">
        <f t="shared" ref="AE115" si="194">AE114</f>
        <v>0</v>
      </c>
      <c r="AF115" s="410">
        <f t="shared" ref="AF115" si="195">AF114</f>
        <v>0</v>
      </c>
      <c r="AG115" s="410">
        <f t="shared" ref="AG115" si="196">AG114</f>
        <v>0</v>
      </c>
      <c r="AH115" s="410">
        <f t="shared" ref="AH115" si="197">AH114</f>
        <v>0</v>
      </c>
      <c r="AI115" s="410">
        <f t="shared" ref="AI115" si="198">AI114</f>
        <v>0</v>
      </c>
      <c r="AJ115" s="410">
        <f t="shared" ref="AJ115" si="199">AJ114</f>
        <v>0</v>
      </c>
      <c r="AK115" s="410">
        <f t="shared" ref="AK115" si="200">AK114</f>
        <v>0</v>
      </c>
      <c r="AL115" s="410">
        <f t="shared" ref="AL115" si="201">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497</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266</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AB119" si="202">Z118</f>
        <v>0</v>
      </c>
      <c r="AA119" s="410">
        <f t="shared" si="202"/>
        <v>0</v>
      </c>
      <c r="AB119" s="410">
        <f t="shared" si="202"/>
        <v>0</v>
      </c>
      <c r="AC119" s="410">
        <f t="shared" ref="AC119" si="203">AC118</f>
        <v>0</v>
      </c>
      <c r="AD119" s="410">
        <f t="shared" ref="AD119" si="204">AD118</f>
        <v>0</v>
      </c>
      <c r="AE119" s="410">
        <f t="shared" ref="AE119" si="205">AE118</f>
        <v>0</v>
      </c>
      <c r="AF119" s="410">
        <f t="shared" ref="AF119" si="206">AF118</f>
        <v>0</v>
      </c>
      <c r="AG119" s="410">
        <f t="shared" ref="AG119" si="207">AG118</f>
        <v>0</v>
      </c>
      <c r="AH119" s="410">
        <f t="shared" ref="AH119" si="208">AH118</f>
        <v>0</v>
      </c>
      <c r="AI119" s="410">
        <f t="shared" ref="AI119" si="209">AI118</f>
        <v>0</v>
      </c>
      <c r="AJ119" s="410">
        <f t="shared" ref="AJ119" si="210">AJ118</f>
        <v>0</v>
      </c>
      <c r="AK119" s="410">
        <f t="shared" ref="AK119" si="211">AK118</f>
        <v>0</v>
      </c>
      <c r="AL119" s="410">
        <f t="shared" ref="AL119" si="212">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f>75468-31610.91</f>
        <v>43857.09</v>
      </c>
      <c r="E121" s="294">
        <f>75468-31610.91</f>
        <v>43857.09</v>
      </c>
      <c r="F121" s="294">
        <f t="shared" ref="F121" si="213">75468-31610.91</f>
        <v>43857.09</v>
      </c>
      <c r="G121" s="294"/>
      <c r="H121" s="294"/>
      <c r="I121" s="294"/>
      <c r="J121" s="294"/>
      <c r="K121" s="294"/>
      <c r="L121" s="294"/>
      <c r="M121" s="294"/>
      <c r="N121" s="294">
        <v>12</v>
      </c>
      <c r="O121" s="294">
        <v>10</v>
      </c>
      <c r="P121" s="294">
        <v>10</v>
      </c>
      <c r="Q121" s="294">
        <v>10</v>
      </c>
      <c r="R121" s="294"/>
      <c r="S121" s="294"/>
      <c r="T121" s="294"/>
      <c r="U121" s="294"/>
      <c r="V121" s="294"/>
      <c r="W121" s="294"/>
      <c r="X121" s="294"/>
      <c r="Y121" s="425"/>
      <c r="Z121" s="532">
        <v>0.21099200000000001</v>
      </c>
      <c r="AA121" s="532">
        <v>0.78900800000000004</v>
      </c>
      <c r="AB121" s="466"/>
      <c r="AC121" s="532"/>
      <c r="AD121" s="409"/>
      <c r="AE121" s="409"/>
      <c r="AF121" s="414"/>
      <c r="AG121" s="414"/>
      <c r="AH121" s="414"/>
      <c r="AI121" s="414"/>
      <c r="AJ121" s="414"/>
      <c r="AK121" s="414"/>
      <c r="AL121" s="414"/>
      <c r="AM121" s="295">
        <f>SUM(Y121:AL121)</f>
        <v>1</v>
      </c>
    </row>
    <row r="122" spans="1:39" outlineLevel="1">
      <c r="B122" s="293" t="s">
        <v>266</v>
      </c>
      <c r="C122" s="290" t="s">
        <v>163</v>
      </c>
      <c r="D122" s="294">
        <f>192374+17538-80578.74-7346.05</f>
        <v>121987.20999999999</v>
      </c>
      <c r="E122" s="294">
        <f>192374-80578.74+17538-7346.05</f>
        <v>121987.20999999999</v>
      </c>
      <c r="F122" s="294">
        <f t="shared" ref="F122" si="214">192374-80578.74+17538-7346.05</f>
        <v>121987.20999999999</v>
      </c>
      <c r="G122" s="294"/>
      <c r="H122" s="294"/>
      <c r="I122" s="294"/>
      <c r="J122" s="294"/>
      <c r="K122" s="294"/>
      <c r="L122" s="294"/>
      <c r="M122" s="294"/>
      <c r="N122" s="294">
        <f>N121</f>
        <v>12</v>
      </c>
      <c r="O122" s="294">
        <f>24+3</f>
        <v>27</v>
      </c>
      <c r="P122" s="294">
        <f>24+3</f>
        <v>27</v>
      </c>
      <c r="Q122" s="294">
        <f>24+3</f>
        <v>27</v>
      </c>
      <c r="R122" s="294"/>
      <c r="S122" s="294"/>
      <c r="T122" s="294"/>
      <c r="U122" s="294"/>
      <c r="V122" s="294"/>
      <c r="W122" s="294"/>
      <c r="X122" s="294"/>
      <c r="Y122" s="410">
        <f>Y121</f>
        <v>0</v>
      </c>
      <c r="Z122" s="410">
        <f t="shared" ref="Z122:AB122" si="215">Z121</f>
        <v>0.21099200000000001</v>
      </c>
      <c r="AA122" s="410">
        <f t="shared" si="215"/>
        <v>0.78900800000000004</v>
      </c>
      <c r="AB122" s="410">
        <f t="shared" si="215"/>
        <v>0</v>
      </c>
      <c r="AC122" s="410">
        <f t="shared" ref="AC122" si="216">AC121</f>
        <v>0</v>
      </c>
      <c r="AD122" s="410">
        <f t="shared" ref="AD122" si="217">AD121</f>
        <v>0</v>
      </c>
      <c r="AE122" s="410">
        <f t="shared" ref="AE122" si="218">AE121</f>
        <v>0</v>
      </c>
      <c r="AF122" s="410">
        <f t="shared" ref="AF122" si="219">AF121</f>
        <v>0</v>
      </c>
      <c r="AG122" s="410">
        <f t="shared" ref="AG122" si="220">AG121</f>
        <v>0</v>
      </c>
      <c r="AH122" s="410">
        <f t="shared" ref="AH122" si="221">AH121</f>
        <v>0</v>
      </c>
      <c r="AI122" s="410">
        <f t="shared" ref="AI122" si="222">AI121</f>
        <v>0</v>
      </c>
      <c r="AJ122" s="410">
        <f t="shared" ref="AJ122" si="223">AJ121</f>
        <v>0</v>
      </c>
      <c r="AK122" s="410">
        <f t="shared" ref="AK122" si="224">AK121</f>
        <v>0</v>
      </c>
      <c r="AL122" s="410">
        <f t="shared" ref="AL122" si="225">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266</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B125" si="226">Z124</f>
        <v>0</v>
      </c>
      <c r="AA125" s="410">
        <f t="shared" si="226"/>
        <v>0</v>
      </c>
      <c r="AB125" s="410">
        <f t="shared" si="226"/>
        <v>0</v>
      </c>
      <c r="AC125" s="410">
        <f t="shared" ref="AC125" si="227">AC124</f>
        <v>0</v>
      </c>
      <c r="AD125" s="410">
        <f t="shared" ref="AD125" si="228">AD124</f>
        <v>0</v>
      </c>
      <c r="AE125" s="410">
        <f t="shared" ref="AE125" si="229">AE124</f>
        <v>0</v>
      </c>
      <c r="AF125" s="410">
        <f t="shared" ref="AF125" si="230">AF124</f>
        <v>0</v>
      </c>
      <c r="AG125" s="410">
        <f t="shared" ref="AG125" si="231">AG124</f>
        <v>0</v>
      </c>
      <c r="AH125" s="410">
        <f t="shared" ref="AH125" si="232">AH124</f>
        <v>0</v>
      </c>
      <c r="AI125" s="410">
        <f t="shared" ref="AI125" si="233">AI124</f>
        <v>0</v>
      </c>
      <c r="AJ125" s="410">
        <f t="shared" ref="AJ125" si="234">AJ124</f>
        <v>0</v>
      </c>
      <c r="AK125" s="410">
        <f t="shared" ref="AK125" si="235">AK124</f>
        <v>0</v>
      </c>
      <c r="AL125" s="410">
        <f t="shared" ref="AL125" si="23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266</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AB128" si="237">Z127</f>
        <v>0</v>
      </c>
      <c r="AA128" s="410">
        <f t="shared" si="237"/>
        <v>0</v>
      </c>
      <c r="AB128" s="410">
        <f t="shared" si="237"/>
        <v>0</v>
      </c>
      <c r="AC128" s="410">
        <f t="shared" ref="AC128" si="238">AC127</f>
        <v>0</v>
      </c>
      <c r="AD128" s="410">
        <f t="shared" ref="AD128" si="239">AD127</f>
        <v>0</v>
      </c>
      <c r="AE128" s="410">
        <f t="shared" ref="AE128" si="240">AE127</f>
        <v>0</v>
      </c>
      <c r="AF128" s="410">
        <f t="shared" ref="AF128" si="241">AF127</f>
        <v>0</v>
      </c>
      <c r="AG128" s="410">
        <f t="shared" ref="AG128" si="242">AG127</f>
        <v>0</v>
      </c>
      <c r="AH128" s="410">
        <f t="shared" ref="AH128" si="243">AH127</f>
        <v>0</v>
      </c>
      <c r="AI128" s="410">
        <f t="shared" ref="AI128" si="244">AI127</f>
        <v>0</v>
      </c>
      <c r="AJ128" s="410">
        <f t="shared" ref="AJ128" si="245">AJ127</f>
        <v>0</v>
      </c>
      <c r="AK128" s="410">
        <f t="shared" ref="AK128" si="246">AK127</f>
        <v>0</v>
      </c>
      <c r="AL128" s="410">
        <f t="shared" ref="AL128" si="247">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266</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AB131" si="248">Z130</f>
        <v>0</v>
      </c>
      <c r="AA131" s="410">
        <f t="shared" si="248"/>
        <v>0</v>
      </c>
      <c r="AB131" s="410">
        <f t="shared" si="248"/>
        <v>0</v>
      </c>
      <c r="AC131" s="410">
        <f t="shared" ref="AC131" si="249">AC130</f>
        <v>0</v>
      </c>
      <c r="AD131" s="410">
        <f t="shared" ref="AD131" si="250">AD130</f>
        <v>0</v>
      </c>
      <c r="AE131" s="410">
        <f t="shared" ref="AE131" si="251">AE130</f>
        <v>0</v>
      </c>
      <c r="AF131" s="410">
        <f t="shared" ref="AF131" si="252">AF130</f>
        <v>0</v>
      </c>
      <c r="AG131" s="410">
        <f t="shared" ref="AG131" si="253">AG130</f>
        <v>0</v>
      </c>
      <c r="AH131" s="410">
        <f t="shared" ref="AH131" si="254">AH130</f>
        <v>0</v>
      </c>
      <c r="AI131" s="410">
        <f t="shared" ref="AI131" si="255">AI130</f>
        <v>0</v>
      </c>
      <c r="AJ131" s="410">
        <f t="shared" ref="AJ131" si="256">AJ130</f>
        <v>0</v>
      </c>
      <c r="AK131" s="410">
        <f t="shared" ref="AK131" si="257">AK130</f>
        <v>0</v>
      </c>
      <c r="AL131" s="410">
        <f t="shared" ref="AL131" si="258">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266</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AB134" si="259">Z133</f>
        <v>0</v>
      </c>
      <c r="AA134" s="410">
        <f t="shared" si="259"/>
        <v>0</v>
      </c>
      <c r="AB134" s="410">
        <f t="shared" si="259"/>
        <v>0</v>
      </c>
      <c r="AC134" s="410">
        <f t="shared" ref="AC134" si="260">AC133</f>
        <v>0</v>
      </c>
      <c r="AD134" s="410">
        <f t="shared" ref="AD134" si="261">AD133</f>
        <v>0</v>
      </c>
      <c r="AE134" s="410">
        <f t="shared" ref="AE134" si="262">AE133</f>
        <v>0</v>
      </c>
      <c r="AF134" s="410">
        <f t="shared" ref="AF134" si="263">AF133</f>
        <v>0</v>
      </c>
      <c r="AG134" s="410">
        <f t="shared" ref="AG134" si="264">AG133</f>
        <v>0</v>
      </c>
      <c r="AH134" s="410">
        <f t="shared" ref="AH134" si="265">AH133</f>
        <v>0</v>
      </c>
      <c r="AI134" s="410">
        <f t="shared" ref="AI134" si="266">AI133</f>
        <v>0</v>
      </c>
      <c r="AJ134" s="410">
        <f t="shared" ref="AJ134" si="267">AJ133</f>
        <v>0</v>
      </c>
      <c r="AK134" s="410">
        <f t="shared" ref="AK134" si="268">AK133</f>
        <v>0</v>
      </c>
      <c r="AL134" s="410">
        <f t="shared" ref="AL134" si="269">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266</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AB137" si="270">Z136</f>
        <v>0</v>
      </c>
      <c r="AA137" s="410">
        <f t="shared" si="270"/>
        <v>0</v>
      </c>
      <c r="AB137" s="410">
        <f t="shared" si="270"/>
        <v>0</v>
      </c>
      <c r="AC137" s="410">
        <f t="shared" ref="AC137" si="271">AC136</f>
        <v>0</v>
      </c>
      <c r="AD137" s="410">
        <f t="shared" ref="AD137" si="272">AD136</f>
        <v>0</v>
      </c>
      <c r="AE137" s="410">
        <f t="shared" ref="AE137" si="273">AE136</f>
        <v>0</v>
      </c>
      <c r="AF137" s="410">
        <f t="shared" ref="AF137" si="274">AF136</f>
        <v>0</v>
      </c>
      <c r="AG137" s="410">
        <f t="shared" ref="AG137" si="275">AG136</f>
        <v>0</v>
      </c>
      <c r="AH137" s="410">
        <f t="shared" ref="AH137" si="276">AH136</f>
        <v>0</v>
      </c>
      <c r="AI137" s="410">
        <f t="shared" ref="AI137" si="277">AI136</f>
        <v>0</v>
      </c>
      <c r="AJ137" s="410">
        <f t="shared" ref="AJ137" si="278">AJ136</f>
        <v>0</v>
      </c>
      <c r="AK137" s="410">
        <f t="shared" ref="AK137" si="279">AK136</f>
        <v>0</v>
      </c>
      <c r="AL137" s="410">
        <f t="shared" ref="AL137" si="280">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266</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AB140" si="281">Z139</f>
        <v>0</v>
      </c>
      <c r="AA140" s="410">
        <f t="shared" si="281"/>
        <v>0</v>
      </c>
      <c r="AB140" s="410">
        <f t="shared" si="281"/>
        <v>0</v>
      </c>
      <c r="AC140" s="410">
        <f t="shared" ref="AC140" si="282">AC139</f>
        <v>0</v>
      </c>
      <c r="AD140" s="410">
        <f t="shared" ref="AD140" si="283">AD139</f>
        <v>0</v>
      </c>
      <c r="AE140" s="410">
        <f t="shared" ref="AE140" si="284">AE139</f>
        <v>0</v>
      </c>
      <c r="AF140" s="410">
        <f t="shared" ref="AF140" si="285">AF139</f>
        <v>0</v>
      </c>
      <c r="AG140" s="410">
        <f t="shared" ref="AG140" si="286">AG139</f>
        <v>0</v>
      </c>
      <c r="AH140" s="410">
        <f t="shared" ref="AH140" si="287">AH139</f>
        <v>0</v>
      </c>
      <c r="AI140" s="410">
        <f t="shared" ref="AI140" si="288">AI139</f>
        <v>0</v>
      </c>
      <c r="AJ140" s="410">
        <f t="shared" ref="AJ140" si="289">AJ139</f>
        <v>0</v>
      </c>
      <c r="AK140" s="410">
        <f t="shared" ref="AK140" si="290">AK139</f>
        <v>0</v>
      </c>
      <c r="AL140" s="410">
        <f t="shared" ref="AL140" si="29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498</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266</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AB144" si="292">Z143</f>
        <v>0</v>
      </c>
      <c r="AA144" s="410">
        <f t="shared" si="292"/>
        <v>0</v>
      </c>
      <c r="AB144" s="410">
        <f t="shared" si="292"/>
        <v>0</v>
      </c>
      <c r="AC144" s="410">
        <f t="shared" ref="AC144" si="293">AC143</f>
        <v>0</v>
      </c>
      <c r="AD144" s="410">
        <f t="shared" ref="AD144" si="294">AD143</f>
        <v>0</v>
      </c>
      <c r="AE144" s="410">
        <f t="shared" ref="AE144" si="295">AE143</f>
        <v>0</v>
      </c>
      <c r="AF144" s="410">
        <f t="shared" ref="AF144" si="296">AF143</f>
        <v>0</v>
      </c>
      <c r="AG144" s="410">
        <f t="shared" ref="AG144" si="297">AG143</f>
        <v>0</v>
      </c>
      <c r="AH144" s="410">
        <f t="shared" ref="AH144" si="298">AH143</f>
        <v>0</v>
      </c>
      <c r="AI144" s="410">
        <f t="shared" ref="AI144" si="299">AI143</f>
        <v>0</v>
      </c>
      <c r="AJ144" s="410">
        <f t="shared" ref="AJ144" si="300">AJ143</f>
        <v>0</v>
      </c>
      <c r="AK144" s="410">
        <f t="shared" ref="AK144" si="301">AK143</f>
        <v>0</v>
      </c>
      <c r="AL144" s="410">
        <f t="shared" ref="AL144" si="302">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266</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AB147" si="303">Z146</f>
        <v>0</v>
      </c>
      <c r="AA147" s="410">
        <f t="shared" si="303"/>
        <v>0</v>
      </c>
      <c r="AB147" s="410">
        <f t="shared" si="303"/>
        <v>0</v>
      </c>
      <c r="AC147" s="410">
        <f t="shared" ref="AC147" si="304">AC146</f>
        <v>0</v>
      </c>
      <c r="AD147" s="410">
        <f t="shared" ref="AD147" si="305">AD146</f>
        <v>0</v>
      </c>
      <c r="AE147" s="410">
        <f t="shared" ref="AE147" si="306">AE146</f>
        <v>0</v>
      </c>
      <c r="AF147" s="410">
        <f t="shared" ref="AF147" si="307">AF146</f>
        <v>0</v>
      </c>
      <c r="AG147" s="410">
        <f t="shared" ref="AG147" si="308">AG146</f>
        <v>0</v>
      </c>
      <c r="AH147" s="410">
        <f t="shared" ref="AH147" si="309">AH146</f>
        <v>0</v>
      </c>
      <c r="AI147" s="410">
        <f t="shared" ref="AI147" si="310">AI146</f>
        <v>0</v>
      </c>
      <c r="AJ147" s="410">
        <f t="shared" ref="AJ147" si="311">AJ146</f>
        <v>0</v>
      </c>
      <c r="AK147" s="410">
        <f t="shared" ref="AK147" si="312">AK146</f>
        <v>0</v>
      </c>
      <c r="AL147" s="410">
        <f t="shared" ref="AL147" si="313">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266</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AB150" si="314">Z149</f>
        <v>0</v>
      </c>
      <c r="AA150" s="410">
        <f t="shared" si="314"/>
        <v>0</v>
      </c>
      <c r="AB150" s="410">
        <f t="shared" si="314"/>
        <v>0</v>
      </c>
      <c r="AC150" s="410">
        <f t="shared" ref="AC150" si="315">AC149</f>
        <v>0</v>
      </c>
      <c r="AD150" s="410">
        <f t="shared" ref="AD150" si="316">AD149</f>
        <v>0</v>
      </c>
      <c r="AE150" s="410">
        <f t="shared" ref="AE150" si="317">AE149</f>
        <v>0</v>
      </c>
      <c r="AF150" s="410">
        <f t="shared" ref="AF150" si="318">AF149</f>
        <v>0</v>
      </c>
      <c r="AG150" s="410">
        <f t="shared" ref="AG150" si="319">AG149</f>
        <v>0</v>
      </c>
      <c r="AH150" s="410">
        <f t="shared" ref="AH150" si="320">AH149</f>
        <v>0</v>
      </c>
      <c r="AI150" s="410">
        <f t="shared" ref="AI150" si="321">AI149</f>
        <v>0</v>
      </c>
      <c r="AJ150" s="410">
        <f t="shared" ref="AJ150" si="322">AJ149</f>
        <v>0</v>
      </c>
      <c r="AK150" s="410">
        <f t="shared" ref="AK150" si="323">AK149</f>
        <v>0</v>
      </c>
      <c r="AL150" s="410">
        <f t="shared" ref="AL150" si="324">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499</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266</v>
      </c>
      <c r="C154" s="290" t="s">
        <v>163</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10">
        <f>Y153</f>
        <v>0</v>
      </c>
      <c r="Z154" s="410">
        <f t="shared" ref="Z154:AB154" si="325">Z153</f>
        <v>0</v>
      </c>
      <c r="AA154" s="410">
        <f t="shared" si="325"/>
        <v>0</v>
      </c>
      <c r="AB154" s="410">
        <f t="shared" si="325"/>
        <v>0</v>
      </c>
      <c r="AC154" s="410">
        <f t="shared" ref="AC154" si="326">AC153</f>
        <v>0</v>
      </c>
      <c r="AD154" s="410">
        <f t="shared" ref="AD154" si="327">AD153</f>
        <v>0</v>
      </c>
      <c r="AE154" s="410">
        <f t="shared" ref="AE154" si="328">AE153</f>
        <v>0</v>
      </c>
      <c r="AF154" s="410">
        <f t="shared" ref="AF154" si="329">AF153</f>
        <v>0</v>
      </c>
      <c r="AG154" s="410">
        <f t="shared" ref="AG154" si="330">AG153</f>
        <v>0</v>
      </c>
      <c r="AH154" s="410">
        <f t="shared" ref="AH154" si="331">AH153</f>
        <v>0</v>
      </c>
      <c r="AI154" s="410">
        <f t="shared" ref="AI154" si="332">AI153</f>
        <v>0</v>
      </c>
      <c r="AJ154" s="410">
        <f t="shared" ref="AJ154" si="333">AJ153</f>
        <v>0</v>
      </c>
      <c r="AK154" s="410">
        <f t="shared" ref="AK154" si="334">AK153</f>
        <v>0</v>
      </c>
      <c r="AL154" s="410">
        <f t="shared" ref="AL154" si="335">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266</v>
      </c>
      <c r="C157" s="290" t="s">
        <v>163</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10">
        <f>Y156</f>
        <v>0</v>
      </c>
      <c r="Z157" s="410">
        <f t="shared" ref="Z157:AB157" si="336">Z156</f>
        <v>0</v>
      </c>
      <c r="AA157" s="410">
        <f t="shared" si="336"/>
        <v>0</v>
      </c>
      <c r="AB157" s="410">
        <f t="shared" si="336"/>
        <v>0</v>
      </c>
      <c r="AC157" s="410">
        <f t="shared" ref="AC157" si="337">AC156</f>
        <v>0</v>
      </c>
      <c r="AD157" s="410">
        <f t="shared" ref="AD157" si="338">AD156</f>
        <v>0</v>
      </c>
      <c r="AE157" s="410">
        <f t="shared" ref="AE157" si="339">AE156</f>
        <v>0</v>
      </c>
      <c r="AF157" s="410">
        <f t="shared" ref="AF157" si="340">AF156</f>
        <v>0</v>
      </c>
      <c r="AG157" s="410">
        <f t="shared" ref="AG157" si="341">AG156</f>
        <v>0</v>
      </c>
      <c r="AH157" s="410">
        <f t="shared" ref="AH157" si="342">AH156</f>
        <v>0</v>
      </c>
      <c r="AI157" s="410">
        <f t="shared" ref="AI157" si="343">AI156</f>
        <v>0</v>
      </c>
      <c r="AJ157" s="410">
        <f t="shared" ref="AJ157" si="344">AJ156</f>
        <v>0</v>
      </c>
      <c r="AK157" s="410">
        <f t="shared" ref="AK157" si="345">AK156</f>
        <v>0</v>
      </c>
      <c r="AL157" s="410">
        <f t="shared" ref="AL157" si="34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266</v>
      </c>
      <c r="C160" s="290" t="s">
        <v>163</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10">
        <f>Y159</f>
        <v>0</v>
      </c>
      <c r="Z160" s="410">
        <f t="shared" ref="Z160:AB160" si="347">Z159</f>
        <v>0</v>
      </c>
      <c r="AA160" s="410">
        <f t="shared" si="347"/>
        <v>0</v>
      </c>
      <c r="AB160" s="410">
        <f t="shared" si="347"/>
        <v>0</v>
      </c>
      <c r="AC160" s="410">
        <f t="shared" ref="AC160" si="348">AC159</f>
        <v>0</v>
      </c>
      <c r="AD160" s="410">
        <f t="shared" ref="AD160" si="349">AD159</f>
        <v>0</v>
      </c>
      <c r="AE160" s="410">
        <f t="shared" ref="AE160" si="350">AE159</f>
        <v>0</v>
      </c>
      <c r="AF160" s="410">
        <f t="shared" ref="AF160" si="351">AF159</f>
        <v>0</v>
      </c>
      <c r="AG160" s="410">
        <f t="shared" ref="AG160" si="352">AG159</f>
        <v>0</v>
      </c>
      <c r="AH160" s="410">
        <f t="shared" ref="AH160" si="353">AH159</f>
        <v>0</v>
      </c>
      <c r="AI160" s="410">
        <f t="shared" ref="AI160" si="354">AI159</f>
        <v>0</v>
      </c>
      <c r="AJ160" s="410">
        <f t="shared" ref="AJ160" si="355">AJ159</f>
        <v>0</v>
      </c>
      <c r="AK160" s="410">
        <f t="shared" ref="AK160" si="356">AK159</f>
        <v>0</v>
      </c>
      <c r="AL160" s="410">
        <f t="shared" ref="AL160" si="357">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266</v>
      </c>
      <c r="C163" s="290" t="s">
        <v>163</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10">
        <f>Y162</f>
        <v>0</v>
      </c>
      <c r="Z163" s="410">
        <f t="shared" ref="Z163:AB163" si="358">Z162</f>
        <v>0</v>
      </c>
      <c r="AA163" s="410">
        <f t="shared" si="358"/>
        <v>0</v>
      </c>
      <c r="AB163" s="410">
        <f t="shared" si="358"/>
        <v>0</v>
      </c>
      <c r="AC163" s="410">
        <f t="shared" ref="AC163" si="359">AC162</f>
        <v>0</v>
      </c>
      <c r="AD163" s="410">
        <f t="shared" ref="AD163" si="360">AD162</f>
        <v>0</v>
      </c>
      <c r="AE163" s="410">
        <f t="shared" ref="AE163" si="361">AE162</f>
        <v>0</v>
      </c>
      <c r="AF163" s="410">
        <f t="shared" ref="AF163" si="362">AF162</f>
        <v>0</v>
      </c>
      <c r="AG163" s="410">
        <f t="shared" ref="AG163" si="363">AG162</f>
        <v>0</v>
      </c>
      <c r="AH163" s="410">
        <f t="shared" ref="AH163" si="364">AH162</f>
        <v>0</v>
      </c>
      <c r="AI163" s="410">
        <f t="shared" ref="AI163" si="365">AI162</f>
        <v>0</v>
      </c>
      <c r="AJ163" s="410">
        <f t="shared" ref="AJ163" si="366">AJ162</f>
        <v>0</v>
      </c>
      <c r="AK163" s="410">
        <f t="shared" ref="AK163" si="367">AK162</f>
        <v>0</v>
      </c>
      <c r="AL163" s="410">
        <f t="shared" ref="AL163" si="368">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266</v>
      </c>
      <c r="C166" s="290" t="s">
        <v>163</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10">
        <f>Y165</f>
        <v>0</v>
      </c>
      <c r="Z166" s="410">
        <f t="shared" ref="Z166:AB166" si="369">Z165</f>
        <v>0</v>
      </c>
      <c r="AA166" s="410">
        <f t="shared" si="369"/>
        <v>0</v>
      </c>
      <c r="AB166" s="410">
        <f t="shared" si="369"/>
        <v>0</v>
      </c>
      <c r="AC166" s="410">
        <f t="shared" ref="AC166" si="370">AC165</f>
        <v>0</v>
      </c>
      <c r="AD166" s="410">
        <f t="shared" ref="AD166" si="371">AD165</f>
        <v>0</v>
      </c>
      <c r="AE166" s="410">
        <f t="shared" ref="AE166" si="372">AE165</f>
        <v>0</v>
      </c>
      <c r="AF166" s="410">
        <f t="shared" ref="AF166" si="373">AF165</f>
        <v>0</v>
      </c>
      <c r="AG166" s="410">
        <f t="shared" ref="AG166" si="374">AG165</f>
        <v>0</v>
      </c>
      <c r="AH166" s="410">
        <f t="shared" ref="AH166" si="375">AH165</f>
        <v>0</v>
      </c>
      <c r="AI166" s="410">
        <f t="shared" ref="AI166" si="376">AI165</f>
        <v>0</v>
      </c>
      <c r="AJ166" s="410">
        <f t="shared" ref="AJ166" si="377">AJ165</f>
        <v>0</v>
      </c>
      <c r="AK166" s="410">
        <f t="shared" ref="AK166" si="378">AK165</f>
        <v>0</v>
      </c>
      <c r="AL166" s="410">
        <f t="shared" ref="AL166" si="379">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266</v>
      </c>
      <c r="C169" s="290" t="s">
        <v>163</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10">
        <f>Y168</f>
        <v>0</v>
      </c>
      <c r="Z169" s="410">
        <f t="shared" ref="Z169:AB169" si="380">Z168</f>
        <v>0</v>
      </c>
      <c r="AA169" s="410">
        <f t="shared" si="380"/>
        <v>0</v>
      </c>
      <c r="AB169" s="410">
        <f t="shared" si="380"/>
        <v>0</v>
      </c>
      <c r="AC169" s="410">
        <f t="shared" ref="AC169" si="381">AC168</f>
        <v>0</v>
      </c>
      <c r="AD169" s="410">
        <f t="shared" ref="AD169" si="382">AD168</f>
        <v>0</v>
      </c>
      <c r="AE169" s="410">
        <f t="shared" ref="AE169" si="383">AE168</f>
        <v>0</v>
      </c>
      <c r="AF169" s="410">
        <f t="shared" ref="AF169" si="384">AF168</f>
        <v>0</v>
      </c>
      <c r="AG169" s="410">
        <f t="shared" ref="AG169" si="385">AG168</f>
        <v>0</v>
      </c>
      <c r="AH169" s="410">
        <f t="shared" ref="AH169" si="386">AH168</f>
        <v>0</v>
      </c>
      <c r="AI169" s="410">
        <f t="shared" ref="AI169" si="387">AI168</f>
        <v>0</v>
      </c>
      <c r="AJ169" s="410">
        <f t="shared" ref="AJ169" si="388">AJ168</f>
        <v>0</v>
      </c>
      <c r="AK169" s="410">
        <f t="shared" ref="AK169" si="389">AK168</f>
        <v>0</v>
      </c>
      <c r="AL169" s="410">
        <f t="shared" ref="AL169" si="390">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266</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AB172" si="391">Z171</f>
        <v>0</v>
      </c>
      <c r="AA172" s="410">
        <f t="shared" si="391"/>
        <v>0</v>
      </c>
      <c r="AB172" s="410">
        <f t="shared" si="391"/>
        <v>0</v>
      </c>
      <c r="AC172" s="410">
        <f t="shared" ref="AC172" si="392">AC171</f>
        <v>0</v>
      </c>
      <c r="AD172" s="410">
        <f t="shared" ref="AD172" si="393">AD171</f>
        <v>0</v>
      </c>
      <c r="AE172" s="410">
        <f t="shared" ref="AE172" si="394">AE171</f>
        <v>0</v>
      </c>
      <c r="AF172" s="410">
        <f t="shared" ref="AF172" si="395">AF171</f>
        <v>0</v>
      </c>
      <c r="AG172" s="410">
        <f t="shared" ref="AG172" si="396">AG171</f>
        <v>0</v>
      </c>
      <c r="AH172" s="410">
        <f t="shared" ref="AH172" si="397">AH171</f>
        <v>0</v>
      </c>
      <c r="AI172" s="410">
        <f t="shared" ref="AI172" si="398">AI171</f>
        <v>0</v>
      </c>
      <c r="AJ172" s="410">
        <f t="shared" ref="AJ172" si="399">AJ171</f>
        <v>0</v>
      </c>
      <c r="AK172" s="410">
        <f t="shared" ref="AK172" si="400">AK171</f>
        <v>0</v>
      </c>
      <c r="AL172" s="410">
        <f t="shared" ref="AL172" si="40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266</v>
      </c>
      <c r="C175" s="290" t="s">
        <v>163</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10">
        <f>Y174</f>
        <v>0</v>
      </c>
      <c r="Z175" s="410">
        <f t="shared" ref="Z175:AB175" si="402">Z174</f>
        <v>0</v>
      </c>
      <c r="AA175" s="410">
        <f t="shared" si="402"/>
        <v>0</v>
      </c>
      <c r="AB175" s="410">
        <f t="shared" si="402"/>
        <v>0</v>
      </c>
      <c r="AC175" s="410">
        <f t="shared" ref="AC175" si="403">AC174</f>
        <v>0</v>
      </c>
      <c r="AD175" s="410">
        <f t="shared" ref="AD175" si="404">AD174</f>
        <v>0</v>
      </c>
      <c r="AE175" s="410">
        <f t="shared" ref="AE175" si="405">AE174</f>
        <v>0</v>
      </c>
      <c r="AF175" s="410">
        <f t="shared" ref="AF175" si="406">AF174</f>
        <v>0</v>
      </c>
      <c r="AG175" s="410">
        <f t="shared" ref="AG175" si="407">AG174</f>
        <v>0</v>
      </c>
      <c r="AH175" s="410">
        <f t="shared" ref="AH175" si="408">AH174</f>
        <v>0</v>
      </c>
      <c r="AI175" s="410">
        <f t="shared" ref="AI175" si="409">AI174</f>
        <v>0</v>
      </c>
      <c r="AJ175" s="410">
        <f t="shared" ref="AJ175" si="410">AJ174</f>
        <v>0</v>
      </c>
      <c r="AK175" s="410">
        <f t="shared" ref="AK175" si="411">AK174</f>
        <v>0</v>
      </c>
      <c r="AL175" s="410">
        <f t="shared" ref="AL175" si="412">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266</v>
      </c>
      <c r="C178" s="290" t="s">
        <v>163</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10">
        <f>Y177</f>
        <v>0</v>
      </c>
      <c r="Z178" s="410">
        <f t="shared" ref="Z178:AB178" si="413">Z177</f>
        <v>0</v>
      </c>
      <c r="AA178" s="410">
        <f t="shared" si="413"/>
        <v>0</v>
      </c>
      <c r="AB178" s="410">
        <f t="shared" si="413"/>
        <v>0</v>
      </c>
      <c r="AC178" s="410">
        <f t="shared" ref="AC178" si="414">AC177</f>
        <v>0</v>
      </c>
      <c r="AD178" s="410">
        <f t="shared" ref="AD178" si="415">AD177</f>
        <v>0</v>
      </c>
      <c r="AE178" s="410">
        <f t="shared" ref="AE178" si="416">AE177</f>
        <v>0</v>
      </c>
      <c r="AF178" s="410">
        <f t="shared" ref="AF178" si="417">AF177</f>
        <v>0</v>
      </c>
      <c r="AG178" s="410">
        <f t="shared" ref="AG178" si="418">AG177</f>
        <v>0</v>
      </c>
      <c r="AH178" s="410">
        <f t="shared" ref="AH178" si="419">AH177</f>
        <v>0</v>
      </c>
      <c r="AI178" s="410">
        <f t="shared" ref="AI178" si="420">AI177</f>
        <v>0</v>
      </c>
      <c r="AJ178" s="410">
        <f t="shared" ref="AJ178" si="421">AJ177</f>
        <v>0</v>
      </c>
      <c r="AK178" s="410">
        <f t="shared" ref="AK178" si="422">AK177</f>
        <v>0</v>
      </c>
      <c r="AL178" s="410">
        <f t="shared" ref="AL178" si="423">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266</v>
      </c>
      <c r="C181" s="290" t="s">
        <v>163</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10">
        <f>Y180</f>
        <v>0</v>
      </c>
      <c r="Z181" s="410">
        <f t="shared" ref="Z181:AB181" si="424">Z180</f>
        <v>0</v>
      </c>
      <c r="AA181" s="410">
        <f t="shared" si="424"/>
        <v>0</v>
      </c>
      <c r="AB181" s="410">
        <f t="shared" si="424"/>
        <v>0</v>
      </c>
      <c r="AC181" s="410">
        <f t="shared" ref="AC181" si="425">AC180</f>
        <v>0</v>
      </c>
      <c r="AD181" s="410">
        <f t="shared" ref="AD181" si="426">AD180</f>
        <v>0</v>
      </c>
      <c r="AE181" s="410">
        <f t="shared" ref="AE181" si="427">AE180</f>
        <v>0</v>
      </c>
      <c r="AF181" s="410">
        <f t="shared" ref="AF181" si="428">AF180</f>
        <v>0</v>
      </c>
      <c r="AG181" s="410">
        <f t="shared" ref="AG181" si="429">AG180</f>
        <v>0</v>
      </c>
      <c r="AH181" s="410">
        <f t="shared" ref="AH181" si="430">AH180</f>
        <v>0</v>
      </c>
      <c r="AI181" s="410">
        <f t="shared" ref="AI181" si="431">AI180</f>
        <v>0</v>
      </c>
      <c r="AJ181" s="410">
        <f t="shared" ref="AJ181" si="432">AJ180</f>
        <v>0</v>
      </c>
      <c r="AK181" s="410">
        <f t="shared" ref="AK181" si="433">AK180</f>
        <v>0</v>
      </c>
      <c r="AL181" s="410">
        <f t="shared" ref="AL181" si="434">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266</v>
      </c>
      <c r="C184" s="290" t="s">
        <v>163</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10">
        <f>Y183</f>
        <v>0</v>
      </c>
      <c r="Z184" s="410">
        <f t="shared" ref="Z184:AB184" si="435">Z183</f>
        <v>0</v>
      </c>
      <c r="AA184" s="410">
        <f t="shared" si="435"/>
        <v>0</v>
      </c>
      <c r="AB184" s="410">
        <f t="shared" si="435"/>
        <v>0</v>
      </c>
      <c r="AC184" s="410">
        <f t="shared" ref="AC184" si="436">AC183</f>
        <v>0</v>
      </c>
      <c r="AD184" s="410">
        <f t="shared" ref="AD184" si="437">AD183</f>
        <v>0</v>
      </c>
      <c r="AE184" s="410">
        <f t="shared" ref="AE184" si="438">AE183</f>
        <v>0</v>
      </c>
      <c r="AF184" s="410">
        <f t="shared" ref="AF184" si="439">AF183</f>
        <v>0</v>
      </c>
      <c r="AG184" s="410">
        <f t="shared" ref="AG184" si="440">AG183</f>
        <v>0</v>
      </c>
      <c r="AH184" s="410">
        <f t="shared" ref="AH184" si="441">AH183</f>
        <v>0</v>
      </c>
      <c r="AI184" s="410">
        <f t="shared" ref="AI184" si="442">AI183</f>
        <v>0</v>
      </c>
      <c r="AJ184" s="410">
        <f t="shared" ref="AJ184" si="443">AJ183</f>
        <v>0</v>
      </c>
      <c r="AK184" s="410">
        <f t="shared" ref="AK184" si="444">AK183</f>
        <v>0</v>
      </c>
      <c r="AL184" s="410">
        <f t="shared" ref="AL184" si="445">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266</v>
      </c>
      <c r="C187" s="290" t="s">
        <v>163</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10">
        <f>Y186</f>
        <v>0</v>
      </c>
      <c r="Z187" s="410">
        <f t="shared" ref="Z187:AB187" si="446">Z186</f>
        <v>0</v>
      </c>
      <c r="AA187" s="410">
        <f t="shared" si="446"/>
        <v>0</v>
      </c>
      <c r="AB187" s="410">
        <f t="shared" si="446"/>
        <v>0</v>
      </c>
      <c r="AC187" s="410">
        <f t="shared" ref="AC187" si="447">AC186</f>
        <v>0</v>
      </c>
      <c r="AD187" s="410">
        <f t="shared" ref="AD187" si="448">AD186</f>
        <v>0</v>
      </c>
      <c r="AE187" s="410">
        <f t="shared" ref="AE187" si="449">AE186</f>
        <v>0</v>
      </c>
      <c r="AF187" s="410">
        <f t="shared" ref="AF187" si="450">AF186</f>
        <v>0</v>
      </c>
      <c r="AG187" s="410">
        <f t="shared" ref="AG187" si="451">AG186</f>
        <v>0</v>
      </c>
      <c r="AH187" s="410">
        <f t="shared" ref="AH187" si="452">AH186</f>
        <v>0</v>
      </c>
      <c r="AI187" s="410">
        <f t="shared" ref="AI187" si="453">AI186</f>
        <v>0</v>
      </c>
      <c r="AJ187" s="410">
        <f t="shared" ref="AJ187" si="454">AJ186</f>
        <v>0</v>
      </c>
      <c r="AK187" s="410">
        <f t="shared" ref="AK187" si="455">AK186</f>
        <v>0</v>
      </c>
      <c r="AL187" s="410">
        <f t="shared" ref="AL187" si="45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266</v>
      </c>
      <c r="C190" s="290" t="s">
        <v>163</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10">
        <f>Y189</f>
        <v>0</v>
      </c>
      <c r="Z190" s="410">
        <f t="shared" ref="Z190:AB190" si="457">Z189</f>
        <v>0</v>
      </c>
      <c r="AA190" s="410">
        <f t="shared" si="457"/>
        <v>0</v>
      </c>
      <c r="AB190" s="410">
        <f t="shared" si="457"/>
        <v>0</v>
      </c>
      <c r="AC190" s="410">
        <f t="shared" ref="AC190" si="458">AC189</f>
        <v>0</v>
      </c>
      <c r="AD190" s="410">
        <f t="shared" ref="AD190" si="459">AD189</f>
        <v>0</v>
      </c>
      <c r="AE190" s="410">
        <f t="shared" ref="AE190" si="460">AE189</f>
        <v>0</v>
      </c>
      <c r="AF190" s="410">
        <f t="shared" ref="AF190" si="461">AF189</f>
        <v>0</v>
      </c>
      <c r="AG190" s="410">
        <f t="shared" ref="AG190" si="462">AG189</f>
        <v>0</v>
      </c>
      <c r="AH190" s="410">
        <f t="shared" ref="AH190" si="463">AH189</f>
        <v>0</v>
      </c>
      <c r="AI190" s="410">
        <f t="shared" ref="AI190" si="464">AI189</f>
        <v>0</v>
      </c>
      <c r="AJ190" s="410">
        <f t="shared" ref="AJ190" si="465">AJ189</f>
        <v>0</v>
      </c>
      <c r="AK190" s="410">
        <f t="shared" ref="AK190" si="466">AK189</f>
        <v>0</v>
      </c>
      <c r="AL190" s="410">
        <f t="shared" ref="AL190" si="467">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266</v>
      </c>
      <c r="C193" s="290" t="s">
        <v>163</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10">
        <f>Y192</f>
        <v>0</v>
      </c>
      <c r="Z193" s="410">
        <f t="shared" ref="Z193:AB193" si="468">Z192</f>
        <v>0</v>
      </c>
      <c r="AA193" s="410">
        <f t="shared" si="468"/>
        <v>0</v>
      </c>
      <c r="AB193" s="410">
        <f t="shared" si="468"/>
        <v>0</v>
      </c>
      <c r="AC193" s="410">
        <f t="shared" ref="AC193" si="469">AC192</f>
        <v>0</v>
      </c>
      <c r="AD193" s="410">
        <f t="shared" ref="AD193" si="470">AD192</f>
        <v>0</v>
      </c>
      <c r="AE193" s="410">
        <f t="shared" ref="AE193" si="471">AE192</f>
        <v>0</v>
      </c>
      <c r="AF193" s="410">
        <f t="shared" ref="AF193" si="472">AF192</f>
        <v>0</v>
      </c>
      <c r="AG193" s="410">
        <f t="shared" ref="AG193" si="473">AG192</f>
        <v>0</v>
      </c>
      <c r="AH193" s="410">
        <f t="shared" ref="AH193" si="474">AH192</f>
        <v>0</v>
      </c>
      <c r="AI193" s="410">
        <f t="shared" ref="AI193" si="475">AI192</f>
        <v>0</v>
      </c>
      <c r="AJ193" s="410">
        <f t="shared" ref="AJ193" si="476">AJ192</f>
        <v>0</v>
      </c>
      <c r="AK193" s="410">
        <f t="shared" ref="AK193" si="477">AK192</f>
        <v>0</v>
      </c>
      <c r="AL193" s="410">
        <f t="shared" ref="AL193" si="478">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270</v>
      </c>
      <c r="C195" s="328"/>
      <c r="D195" s="328">
        <f>SUM(D38:D193)</f>
        <v>5373651.3299999991</v>
      </c>
      <c r="E195" s="328">
        <f t="shared" ref="E195:F195" si="479">SUM(E38:E193)</f>
        <v>5095843.3299999991</v>
      </c>
      <c r="F195" s="328">
        <f t="shared" si="479"/>
        <v>5095216.8099999996</v>
      </c>
      <c r="G195" s="328"/>
      <c r="H195" s="328"/>
      <c r="I195" s="328"/>
      <c r="J195" s="328"/>
      <c r="K195" s="328"/>
      <c r="L195" s="328"/>
      <c r="M195" s="328"/>
      <c r="N195" s="328"/>
      <c r="O195" s="328">
        <f>SUM(O38:O193)</f>
        <v>1138</v>
      </c>
      <c r="P195" s="328">
        <f t="shared" ref="P195:Q195" si="480">SUM(P38:P193)</f>
        <v>1136</v>
      </c>
      <c r="Q195" s="328">
        <f t="shared" si="480"/>
        <v>1136</v>
      </c>
      <c r="R195" s="328"/>
      <c r="S195" s="328"/>
      <c r="T195" s="328"/>
      <c r="U195" s="328"/>
      <c r="V195" s="328"/>
      <c r="W195" s="328"/>
      <c r="X195" s="328"/>
      <c r="Y195" s="328">
        <f>IF(Y36="kWh",SUMPRODUCT(D38:D193,Y38:Y193))</f>
        <v>2568079</v>
      </c>
      <c r="Z195" s="328">
        <f>IF(Z36="kWh",SUMPRODUCT(D38:D193,Z38:Z193))</f>
        <v>611417.69194736006</v>
      </c>
      <c r="AA195" s="328">
        <f>IF(AA36="kw",SUMPRODUCT(N38:N193,O38:O193,AA38:AA193),SUMPRODUCT(D38:D193,AA38:AA193))</f>
        <v>3901.0679040000005</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271</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1.4800000000000001E-2</v>
      </c>
      <c r="Z198" s="340">
        <f>HLOOKUP(Z$35,'3.  Distribution Rates'!$C$122:$P$133,7,FALSE)</f>
        <v>2.0299999999999999E-2</v>
      </c>
      <c r="AA198" s="340">
        <f>HLOOKUP(AA$35,'3.  Distribution Rates'!$C$122:$P$133,7,FALSE)</f>
        <v>4.0914000000000001</v>
      </c>
      <c r="AB198" s="340">
        <f>HLOOKUP(AB$35,'3.  Distribution Rates'!$C$122:$P$133,7,FALSE)</f>
        <v>6.8971999999999998</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16151.435212</v>
      </c>
      <c r="Z199" s="377">
        <f>'4.  2011-2014 LRAM'!Z138*Z198</f>
        <v>676.92258200000003</v>
      </c>
      <c r="AA199" s="377">
        <f>'4.  2011-2014 LRAM'!AA138*AA198</f>
        <v>14776.663896000002</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31605.021690000001</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10749.573296</v>
      </c>
      <c r="Z200" s="377">
        <f>'4.  2011-2014 LRAM'!Z267*Z198</f>
        <v>693.32944800000007</v>
      </c>
      <c r="AA200" s="377">
        <f>'4.  2011-2014 LRAM'!AA267*AA198</f>
        <v>16372.800864000001</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27815.703608000003</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11574.079520000001</v>
      </c>
      <c r="Z201" s="377">
        <f>'4.  2011-2014 LRAM'!Z396*Z198</f>
        <v>2580.5510220000001</v>
      </c>
      <c r="AA201" s="377">
        <f>'4.  2011-2014 LRAM'!AA396*AA198</f>
        <v>21287.881512</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35442.512053999999</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27109.353584000004</v>
      </c>
      <c r="Z202" s="377">
        <f>'4.  2011-2014 LRAM'!Z526*Z198</f>
        <v>15756.99804</v>
      </c>
      <c r="AA202" s="377">
        <f>'4.  2011-2014 LRAM'!AA526*AA198</f>
        <v>20746.834776</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63613.186400000006</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38007.569199999998</v>
      </c>
      <c r="Z203" s="377">
        <f>Z195*Z198</f>
        <v>12411.779146531408</v>
      </c>
      <c r="AA203" s="377">
        <f>AA195*AA198</f>
        <v>15960.829222425602</v>
      </c>
      <c r="AB203" s="377">
        <f t="shared" ref="AB203:AL203" si="481">AB195*AB198</f>
        <v>0</v>
      </c>
      <c r="AC203" s="377">
        <f t="shared" si="481"/>
        <v>0</v>
      </c>
      <c r="AD203" s="377">
        <f t="shared" si="481"/>
        <v>0</v>
      </c>
      <c r="AE203" s="377">
        <f t="shared" si="481"/>
        <v>0</v>
      </c>
      <c r="AF203" s="377">
        <f t="shared" si="481"/>
        <v>0</v>
      </c>
      <c r="AG203" s="377">
        <f t="shared" si="481"/>
        <v>0</v>
      </c>
      <c r="AH203" s="377">
        <f t="shared" si="481"/>
        <v>0</v>
      </c>
      <c r="AI203" s="377">
        <f t="shared" si="481"/>
        <v>0</v>
      </c>
      <c r="AJ203" s="377">
        <f t="shared" si="481"/>
        <v>0</v>
      </c>
      <c r="AK203" s="377">
        <f t="shared" si="481"/>
        <v>0</v>
      </c>
      <c r="AL203" s="377">
        <f t="shared" si="481"/>
        <v>0</v>
      </c>
      <c r="AM203" s="628">
        <f>SUM(Y203:AL203)</f>
        <v>66380.177568957006</v>
      </c>
    </row>
    <row r="204" spans="2:39" ht="15.75">
      <c r="B204" s="348" t="s">
        <v>267</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103592.01081199999</v>
      </c>
      <c r="Z204" s="345">
        <f>SUM(Z199:Z203)</f>
        <v>32119.580238531409</v>
      </c>
      <c r="AA204" s="345">
        <f t="shared" ref="AA204:AE204" si="482">SUM(AA199:AA203)</f>
        <v>89145.010270425599</v>
      </c>
      <c r="AB204" s="345">
        <f t="shared" si="482"/>
        <v>0</v>
      </c>
      <c r="AC204" s="345">
        <f t="shared" si="482"/>
        <v>0</v>
      </c>
      <c r="AD204" s="345">
        <f t="shared" si="482"/>
        <v>0</v>
      </c>
      <c r="AE204" s="345">
        <f t="shared" si="482"/>
        <v>0</v>
      </c>
      <c r="AF204" s="345">
        <f>SUM(AF199:AF203)</f>
        <v>0</v>
      </c>
      <c r="AG204" s="345">
        <f>SUM(AG199:AG203)</f>
        <v>0</v>
      </c>
      <c r="AH204" s="345">
        <f t="shared" ref="AH204:AL204" si="483">SUM(AH199:AH203)</f>
        <v>0</v>
      </c>
      <c r="AI204" s="345">
        <f t="shared" si="483"/>
        <v>0</v>
      </c>
      <c r="AJ204" s="345">
        <f t="shared" si="483"/>
        <v>0</v>
      </c>
      <c r="AK204" s="345">
        <f t="shared" si="483"/>
        <v>0</v>
      </c>
      <c r="AL204" s="345">
        <f t="shared" si="483"/>
        <v>0</v>
      </c>
      <c r="AM204" s="406">
        <f>SUM(AM199:AM203)</f>
        <v>224856.60132095701</v>
      </c>
    </row>
    <row r="205" spans="2:39" ht="15.75">
      <c r="B205" s="348" t="s">
        <v>268</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484">Z196*Z198</f>
        <v>0</v>
      </c>
      <c r="AA205" s="346">
        <f t="shared" si="484"/>
        <v>0</v>
      </c>
      <c r="AB205" s="346">
        <f t="shared" si="484"/>
        <v>0</v>
      </c>
      <c r="AC205" s="346">
        <f t="shared" si="484"/>
        <v>0</v>
      </c>
      <c r="AD205" s="346">
        <f t="shared" si="484"/>
        <v>0</v>
      </c>
      <c r="AE205" s="346">
        <f t="shared" si="484"/>
        <v>0</v>
      </c>
      <c r="AF205" s="346">
        <f>AF196*AF198</f>
        <v>0</v>
      </c>
      <c r="AG205" s="346">
        <f t="shared" ref="AG205:AL205" si="485">AG196*AG198</f>
        <v>0</v>
      </c>
      <c r="AH205" s="346">
        <f t="shared" si="485"/>
        <v>0</v>
      </c>
      <c r="AI205" s="346">
        <f t="shared" si="485"/>
        <v>0</v>
      </c>
      <c r="AJ205" s="346">
        <f t="shared" si="485"/>
        <v>0</v>
      </c>
      <c r="AK205" s="346">
        <f t="shared" si="485"/>
        <v>0</v>
      </c>
      <c r="AL205" s="346">
        <f t="shared" si="485"/>
        <v>0</v>
      </c>
      <c r="AM205" s="406">
        <f>SUM(Y205:AL205)</f>
        <v>0</v>
      </c>
    </row>
    <row r="206" spans="2:39" ht="15.75">
      <c r="B206" s="348" t="s">
        <v>269</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224856.60132095701</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2544620</v>
      </c>
      <c r="Z208" s="290">
        <f>SUMPRODUCT(E38:E193,Z38:Z193)</f>
        <v>611418.69194736006</v>
      </c>
      <c r="AA208" s="290">
        <f>IF(AA36="kw",SUMPRODUCT(N38:N193,P38:P193,AA38:AA193),SUMPRODUCT(E38:E193,AA38:AA193))</f>
        <v>3901.0679040000005</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2543995</v>
      </c>
      <c r="Z209" s="290">
        <f>SUMPRODUCT(F38:F193,Z38:Z193)</f>
        <v>611417.58223152009</v>
      </c>
      <c r="AA209" s="290">
        <f>IF(AA36="kw",SUMPRODUCT(N38:N193,Q38:Q193,AA38:AA193),SUMPRODUCT(F38:F193,AA38:AA193))</f>
        <v>3901.0679040000005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584</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272</v>
      </c>
      <c r="C216" s="280"/>
      <c r="D216" s="589" t="s">
        <v>523</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99" t="s">
        <v>210</v>
      </c>
      <c r="C217" s="901" t="s">
        <v>33</v>
      </c>
      <c r="D217" s="283" t="s">
        <v>421</v>
      </c>
      <c r="E217" s="903" t="s">
        <v>208</v>
      </c>
      <c r="F217" s="904"/>
      <c r="G217" s="904"/>
      <c r="H217" s="904"/>
      <c r="I217" s="904"/>
      <c r="J217" s="904"/>
      <c r="K217" s="904"/>
      <c r="L217" s="904"/>
      <c r="M217" s="905"/>
      <c r="N217" s="908" t="s">
        <v>212</v>
      </c>
      <c r="O217" s="283" t="s">
        <v>422</v>
      </c>
      <c r="P217" s="903" t="s">
        <v>211</v>
      </c>
      <c r="Q217" s="904"/>
      <c r="R217" s="904"/>
      <c r="S217" s="904"/>
      <c r="T217" s="904"/>
      <c r="U217" s="904"/>
      <c r="V217" s="904"/>
      <c r="W217" s="904"/>
      <c r="X217" s="905"/>
      <c r="Y217" s="906" t="s">
        <v>242</v>
      </c>
      <c r="Z217" s="907"/>
      <c r="AA217" s="907"/>
      <c r="AB217" s="907"/>
      <c r="AC217" s="844"/>
      <c r="AD217" s="844"/>
      <c r="AE217" s="844"/>
      <c r="AF217" s="844"/>
      <c r="AG217" s="844"/>
      <c r="AH217" s="844"/>
      <c r="AI217" s="844"/>
      <c r="AJ217" s="844"/>
      <c r="AK217" s="844"/>
      <c r="AL217" s="844"/>
      <c r="AM217" s="845"/>
    </row>
    <row r="218" spans="1:39" ht="60.75" customHeight="1">
      <c r="B218" s="900"/>
      <c r="C218" s="902"/>
      <c r="D218" s="284">
        <v>2016</v>
      </c>
      <c r="E218" s="284">
        <v>2017</v>
      </c>
      <c r="F218" s="284">
        <v>2018</v>
      </c>
      <c r="G218" s="284">
        <v>2019</v>
      </c>
      <c r="H218" s="284">
        <v>2020</v>
      </c>
      <c r="I218" s="284">
        <v>2021</v>
      </c>
      <c r="J218" s="284">
        <v>2022</v>
      </c>
      <c r="K218" s="284">
        <v>2023</v>
      </c>
      <c r="L218" s="284">
        <v>2024</v>
      </c>
      <c r="M218" s="284">
        <v>2025</v>
      </c>
      <c r="N218" s="909"/>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Streetlighting</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501</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494</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288</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AB222" si="486">Z221</f>
        <v>0</v>
      </c>
      <c r="AA222" s="410">
        <f t="shared" si="486"/>
        <v>0</v>
      </c>
      <c r="AB222" s="410">
        <f t="shared" si="486"/>
        <v>0</v>
      </c>
      <c r="AC222" s="410">
        <f t="shared" ref="AC222" si="487">AC221</f>
        <v>0</v>
      </c>
      <c r="AD222" s="410">
        <f t="shared" ref="AD222" si="488">AD221</f>
        <v>0</v>
      </c>
      <c r="AE222" s="410">
        <f t="shared" ref="AE222" si="489">AE221</f>
        <v>0</v>
      </c>
      <c r="AF222" s="410">
        <f t="shared" ref="AF222" si="490">AF221</f>
        <v>0</v>
      </c>
      <c r="AG222" s="410">
        <f t="shared" ref="AG222" si="491">AG221</f>
        <v>0</v>
      </c>
      <c r="AH222" s="410">
        <f t="shared" ref="AH222" si="492">AH221</f>
        <v>0</v>
      </c>
      <c r="AI222" s="410">
        <f t="shared" ref="AI222" si="493">AI221</f>
        <v>0</v>
      </c>
      <c r="AJ222" s="410">
        <f t="shared" ref="AJ222" si="494">AJ221</f>
        <v>0</v>
      </c>
      <c r="AK222" s="410">
        <f t="shared" ref="AK222" si="495">AK221</f>
        <v>0</v>
      </c>
      <c r="AL222" s="410">
        <f t="shared" ref="AL222" si="496">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288</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AB225" si="497">Z224</f>
        <v>0</v>
      </c>
      <c r="AA225" s="410">
        <f t="shared" si="497"/>
        <v>0</v>
      </c>
      <c r="AB225" s="410">
        <f t="shared" si="497"/>
        <v>0</v>
      </c>
      <c r="AC225" s="410">
        <f t="shared" ref="AC225" si="498">AC224</f>
        <v>0</v>
      </c>
      <c r="AD225" s="410">
        <f t="shared" ref="AD225" si="499">AD224</f>
        <v>0</v>
      </c>
      <c r="AE225" s="410">
        <f t="shared" ref="AE225" si="500">AE224</f>
        <v>0</v>
      </c>
      <c r="AF225" s="410">
        <f t="shared" ref="AF225" si="501">AF224</f>
        <v>0</v>
      </c>
      <c r="AG225" s="410">
        <f t="shared" ref="AG225" si="502">AG224</f>
        <v>0</v>
      </c>
      <c r="AH225" s="410">
        <f t="shared" ref="AH225" si="503">AH224</f>
        <v>0</v>
      </c>
      <c r="AI225" s="410">
        <f t="shared" ref="AI225" si="504">AI224</f>
        <v>0</v>
      </c>
      <c r="AJ225" s="410">
        <f t="shared" ref="AJ225" si="505">AJ224</f>
        <v>0</v>
      </c>
      <c r="AK225" s="410">
        <f t="shared" ref="AK225" si="506">AK224</f>
        <v>0</v>
      </c>
      <c r="AL225" s="410">
        <f t="shared" ref="AL225" si="507">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288</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AB228" si="508">Z227</f>
        <v>0</v>
      </c>
      <c r="AA228" s="410">
        <f t="shared" si="508"/>
        <v>0</v>
      </c>
      <c r="AB228" s="410">
        <f t="shared" si="508"/>
        <v>0</v>
      </c>
      <c r="AC228" s="410">
        <f t="shared" ref="AC228" si="509">AC227</f>
        <v>0</v>
      </c>
      <c r="AD228" s="410">
        <f t="shared" ref="AD228" si="510">AD227</f>
        <v>0</v>
      </c>
      <c r="AE228" s="410">
        <f t="shared" ref="AE228" si="511">AE227</f>
        <v>0</v>
      </c>
      <c r="AF228" s="410">
        <f t="shared" ref="AF228" si="512">AF227</f>
        <v>0</v>
      </c>
      <c r="AG228" s="410">
        <f t="shared" ref="AG228" si="513">AG227</f>
        <v>0</v>
      </c>
      <c r="AH228" s="410">
        <f t="shared" ref="AH228" si="514">AH227</f>
        <v>0</v>
      </c>
      <c r="AI228" s="410">
        <f t="shared" ref="AI228" si="515">AI227</f>
        <v>0</v>
      </c>
      <c r="AJ228" s="410">
        <f t="shared" ref="AJ228" si="516">AJ227</f>
        <v>0</v>
      </c>
      <c r="AK228" s="410">
        <f t="shared" ref="AK228" si="517">AK227</f>
        <v>0</v>
      </c>
      <c r="AL228" s="410">
        <f t="shared" ref="AL228" si="518">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677</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288</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AB231" si="519">Z230</f>
        <v>0</v>
      </c>
      <c r="AA231" s="410">
        <f t="shared" si="519"/>
        <v>0</v>
      </c>
      <c r="AB231" s="410">
        <f t="shared" si="519"/>
        <v>0</v>
      </c>
      <c r="AC231" s="410">
        <f t="shared" ref="AC231" si="520">AC230</f>
        <v>0</v>
      </c>
      <c r="AD231" s="410">
        <f t="shared" ref="AD231" si="521">AD230</f>
        <v>0</v>
      </c>
      <c r="AE231" s="410">
        <f t="shared" ref="AE231" si="522">AE230</f>
        <v>0</v>
      </c>
      <c r="AF231" s="410">
        <f t="shared" ref="AF231" si="523">AF230</f>
        <v>0</v>
      </c>
      <c r="AG231" s="410">
        <f t="shared" ref="AG231" si="524">AG230</f>
        <v>0</v>
      </c>
      <c r="AH231" s="410">
        <f t="shared" ref="AH231" si="525">AH230</f>
        <v>0</v>
      </c>
      <c r="AI231" s="410">
        <f t="shared" ref="AI231" si="526">AI230</f>
        <v>0</v>
      </c>
      <c r="AJ231" s="410">
        <f t="shared" ref="AJ231" si="527">AJ230</f>
        <v>0</v>
      </c>
      <c r="AK231" s="410">
        <f t="shared" ref="AK231" si="528">AK230</f>
        <v>0</v>
      </c>
      <c r="AL231" s="410">
        <f t="shared" ref="AL231" si="52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288</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AB234" si="530">Z233</f>
        <v>0</v>
      </c>
      <c r="AA234" s="410">
        <f t="shared" si="530"/>
        <v>0</v>
      </c>
      <c r="AB234" s="410">
        <f t="shared" si="530"/>
        <v>0</v>
      </c>
      <c r="AC234" s="410">
        <f t="shared" ref="AC234" si="531">AC233</f>
        <v>0</v>
      </c>
      <c r="AD234" s="410">
        <f t="shared" ref="AD234" si="532">AD233</f>
        <v>0</v>
      </c>
      <c r="AE234" s="410">
        <f t="shared" ref="AE234" si="533">AE233</f>
        <v>0</v>
      </c>
      <c r="AF234" s="410">
        <f t="shared" ref="AF234" si="534">AF233</f>
        <v>0</v>
      </c>
      <c r="AG234" s="410">
        <f t="shared" ref="AG234" si="535">AG233</f>
        <v>0</v>
      </c>
      <c r="AH234" s="410">
        <f t="shared" ref="AH234" si="536">AH233</f>
        <v>0</v>
      </c>
      <c r="AI234" s="410">
        <f t="shared" ref="AI234" si="537">AI233</f>
        <v>0</v>
      </c>
      <c r="AJ234" s="410">
        <f t="shared" ref="AJ234" si="538">AJ233</f>
        <v>0</v>
      </c>
      <c r="AK234" s="410">
        <f t="shared" ref="AK234" si="539">AK233</f>
        <v>0</v>
      </c>
      <c r="AL234" s="410">
        <f t="shared" ref="AL234" si="540">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495</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288</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AB238" si="541">Z237</f>
        <v>0</v>
      </c>
      <c r="AA238" s="410">
        <f t="shared" si="541"/>
        <v>0</v>
      </c>
      <c r="AB238" s="410">
        <f t="shared" si="541"/>
        <v>0</v>
      </c>
      <c r="AC238" s="410">
        <f t="shared" ref="AC238" si="542">AC237</f>
        <v>0</v>
      </c>
      <c r="AD238" s="410">
        <f t="shared" ref="AD238" si="543">AD237</f>
        <v>0</v>
      </c>
      <c r="AE238" s="410">
        <f t="shared" ref="AE238" si="544">AE237</f>
        <v>0</v>
      </c>
      <c r="AF238" s="410">
        <f t="shared" ref="AF238" si="545">AF237</f>
        <v>0</v>
      </c>
      <c r="AG238" s="410">
        <f t="shared" ref="AG238" si="546">AG237</f>
        <v>0</v>
      </c>
      <c r="AH238" s="410">
        <f t="shared" ref="AH238" si="547">AH237</f>
        <v>0</v>
      </c>
      <c r="AI238" s="410">
        <f t="shared" ref="AI238" si="548">AI237</f>
        <v>0</v>
      </c>
      <c r="AJ238" s="410">
        <f t="shared" ref="AJ238" si="549">AJ237</f>
        <v>0</v>
      </c>
      <c r="AK238" s="410">
        <f t="shared" ref="AK238" si="550">AK237</f>
        <v>0</v>
      </c>
      <c r="AL238" s="410">
        <f t="shared" ref="AL238" si="551">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288</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AB241" si="552">Z240</f>
        <v>0</v>
      </c>
      <c r="AA241" s="410">
        <f t="shared" si="552"/>
        <v>0</v>
      </c>
      <c r="AB241" s="410">
        <f t="shared" si="552"/>
        <v>0</v>
      </c>
      <c r="AC241" s="410">
        <f t="shared" ref="AC241" si="553">AC240</f>
        <v>0</v>
      </c>
      <c r="AD241" s="410">
        <f t="shared" ref="AD241" si="554">AD240</f>
        <v>0</v>
      </c>
      <c r="AE241" s="410">
        <f t="shared" ref="AE241" si="555">AE240</f>
        <v>0</v>
      </c>
      <c r="AF241" s="410">
        <f t="shared" ref="AF241" si="556">AF240</f>
        <v>0</v>
      </c>
      <c r="AG241" s="410">
        <f t="shared" ref="AG241" si="557">AG240</f>
        <v>0</v>
      </c>
      <c r="AH241" s="410">
        <f t="shared" ref="AH241" si="558">AH240</f>
        <v>0</v>
      </c>
      <c r="AI241" s="410">
        <f t="shared" ref="AI241" si="559">AI240</f>
        <v>0</v>
      </c>
      <c r="AJ241" s="410">
        <f t="shared" ref="AJ241" si="560">AJ240</f>
        <v>0</v>
      </c>
      <c r="AK241" s="410">
        <f t="shared" ref="AK241" si="561">AK240</f>
        <v>0</v>
      </c>
      <c r="AL241" s="410">
        <f t="shared" ref="AL241" si="562">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288</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AB244" si="563">Z243</f>
        <v>0</v>
      </c>
      <c r="AA244" s="410">
        <f t="shared" si="563"/>
        <v>0</v>
      </c>
      <c r="AB244" s="410">
        <f t="shared" si="563"/>
        <v>0</v>
      </c>
      <c r="AC244" s="410">
        <f t="shared" ref="AC244" si="564">AC243</f>
        <v>0</v>
      </c>
      <c r="AD244" s="410">
        <f t="shared" ref="AD244" si="565">AD243</f>
        <v>0</v>
      </c>
      <c r="AE244" s="410">
        <f t="shared" ref="AE244" si="566">AE243</f>
        <v>0</v>
      </c>
      <c r="AF244" s="410">
        <f t="shared" ref="AF244" si="567">AF243</f>
        <v>0</v>
      </c>
      <c r="AG244" s="410">
        <f t="shared" ref="AG244" si="568">AG243</f>
        <v>0</v>
      </c>
      <c r="AH244" s="410">
        <f t="shared" ref="AH244" si="569">AH243</f>
        <v>0</v>
      </c>
      <c r="AI244" s="410">
        <f t="shared" ref="AI244" si="570">AI243</f>
        <v>0</v>
      </c>
      <c r="AJ244" s="410">
        <f t="shared" ref="AJ244" si="571">AJ243</f>
        <v>0</v>
      </c>
      <c r="AK244" s="410">
        <f t="shared" ref="AK244" si="572">AK243</f>
        <v>0</v>
      </c>
      <c r="AL244" s="410">
        <f t="shared" ref="AL244" si="573">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288</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AB247" si="574">Z246</f>
        <v>0</v>
      </c>
      <c r="AA247" s="410">
        <f t="shared" si="574"/>
        <v>0</v>
      </c>
      <c r="AB247" s="410">
        <f t="shared" si="574"/>
        <v>0</v>
      </c>
      <c r="AC247" s="410">
        <f t="shared" ref="AC247" si="575">AC246</f>
        <v>0</v>
      </c>
      <c r="AD247" s="410">
        <f t="shared" ref="AD247" si="576">AD246</f>
        <v>0</v>
      </c>
      <c r="AE247" s="410">
        <f t="shared" ref="AE247" si="577">AE246</f>
        <v>0</v>
      </c>
      <c r="AF247" s="410">
        <f t="shared" ref="AF247" si="578">AF246</f>
        <v>0</v>
      </c>
      <c r="AG247" s="410">
        <f t="shared" ref="AG247" si="579">AG246</f>
        <v>0</v>
      </c>
      <c r="AH247" s="410">
        <f t="shared" ref="AH247" si="580">AH246</f>
        <v>0</v>
      </c>
      <c r="AI247" s="410">
        <f t="shared" ref="AI247" si="581">AI246</f>
        <v>0</v>
      </c>
      <c r="AJ247" s="410">
        <f t="shared" ref="AJ247" si="582">AJ246</f>
        <v>0</v>
      </c>
      <c r="AK247" s="410">
        <f t="shared" ref="AK247" si="583">AK246</f>
        <v>0</v>
      </c>
      <c r="AL247" s="410">
        <f t="shared" ref="AL247" si="58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288</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AB250" si="585">Z249</f>
        <v>0</v>
      </c>
      <c r="AA250" s="410">
        <f t="shared" si="585"/>
        <v>0</v>
      </c>
      <c r="AB250" s="410">
        <f t="shared" si="585"/>
        <v>0</v>
      </c>
      <c r="AC250" s="410">
        <f t="shared" ref="AC250" si="586">AC249</f>
        <v>0</v>
      </c>
      <c r="AD250" s="410">
        <f t="shared" ref="AD250" si="587">AD249</f>
        <v>0</v>
      </c>
      <c r="AE250" s="410">
        <f t="shared" ref="AE250" si="588">AE249</f>
        <v>0</v>
      </c>
      <c r="AF250" s="410">
        <f t="shared" ref="AF250" si="589">AF249</f>
        <v>0</v>
      </c>
      <c r="AG250" s="410">
        <f t="shared" ref="AG250" si="590">AG249</f>
        <v>0</v>
      </c>
      <c r="AH250" s="410">
        <f t="shared" ref="AH250" si="591">AH249</f>
        <v>0</v>
      </c>
      <c r="AI250" s="410">
        <f t="shared" ref="AI250" si="592">AI249</f>
        <v>0</v>
      </c>
      <c r="AJ250" s="410">
        <f t="shared" ref="AJ250" si="593">AJ249</f>
        <v>0</v>
      </c>
      <c r="AK250" s="410">
        <f t="shared" ref="AK250" si="594">AK249</f>
        <v>0</v>
      </c>
      <c r="AL250" s="410">
        <f t="shared" ref="AL250" si="595">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288</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AB254" si="596">Z253</f>
        <v>0</v>
      </c>
      <c r="AA254" s="410">
        <f t="shared" si="596"/>
        <v>0</v>
      </c>
      <c r="AB254" s="410">
        <f t="shared" si="596"/>
        <v>0</v>
      </c>
      <c r="AC254" s="410">
        <f t="shared" ref="AC254" si="597">AC253</f>
        <v>0</v>
      </c>
      <c r="AD254" s="410">
        <f t="shared" ref="AD254" si="598">AD253</f>
        <v>0</v>
      </c>
      <c r="AE254" s="410">
        <f t="shared" ref="AE254" si="599">AE253</f>
        <v>0</v>
      </c>
      <c r="AF254" s="410">
        <f t="shared" ref="AF254" si="600">AF253</f>
        <v>0</v>
      </c>
      <c r="AG254" s="410">
        <f t="shared" ref="AG254" si="601">AG253</f>
        <v>0</v>
      </c>
      <c r="AH254" s="410">
        <f t="shared" ref="AH254" si="602">AH253</f>
        <v>0</v>
      </c>
      <c r="AI254" s="410">
        <f t="shared" ref="AI254" si="603">AI253</f>
        <v>0</v>
      </c>
      <c r="AJ254" s="410">
        <f t="shared" ref="AJ254" si="604">AJ253</f>
        <v>0</v>
      </c>
      <c r="AK254" s="410">
        <f t="shared" ref="AK254" si="605">AK253</f>
        <v>0</v>
      </c>
      <c r="AL254" s="410">
        <f t="shared" ref="AL254" si="606">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288</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AB257" si="607">Z256</f>
        <v>0</v>
      </c>
      <c r="AA257" s="410">
        <f t="shared" si="607"/>
        <v>0</v>
      </c>
      <c r="AB257" s="410">
        <f t="shared" si="607"/>
        <v>0</v>
      </c>
      <c r="AC257" s="410">
        <f t="shared" ref="AC257" si="608">AC256</f>
        <v>0</v>
      </c>
      <c r="AD257" s="410">
        <f t="shared" ref="AD257" si="609">AD256</f>
        <v>0</v>
      </c>
      <c r="AE257" s="410">
        <f t="shared" ref="AE257" si="610">AE256</f>
        <v>0</v>
      </c>
      <c r="AF257" s="410">
        <f t="shared" ref="AF257" si="611">AF256</f>
        <v>0</v>
      </c>
      <c r="AG257" s="410">
        <f t="shared" ref="AG257" si="612">AG256</f>
        <v>0</v>
      </c>
      <c r="AH257" s="410">
        <f t="shared" ref="AH257" si="613">AH256</f>
        <v>0</v>
      </c>
      <c r="AI257" s="410">
        <f t="shared" ref="AI257" si="614">AI256</f>
        <v>0</v>
      </c>
      <c r="AJ257" s="410">
        <f t="shared" ref="AJ257" si="615">AJ256</f>
        <v>0</v>
      </c>
      <c r="AK257" s="410">
        <f t="shared" ref="AK257" si="616">AK256</f>
        <v>0</v>
      </c>
      <c r="AL257" s="410">
        <f t="shared" ref="AL257" si="617">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288</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AB260" si="618">Z259</f>
        <v>0</v>
      </c>
      <c r="AA260" s="410">
        <f t="shared" si="618"/>
        <v>0</v>
      </c>
      <c r="AB260" s="410">
        <f t="shared" si="618"/>
        <v>0</v>
      </c>
      <c r="AC260" s="410">
        <f t="shared" ref="AC260" si="619">AC259</f>
        <v>0</v>
      </c>
      <c r="AD260" s="410">
        <f t="shared" ref="AD260" si="620">AD259</f>
        <v>0</v>
      </c>
      <c r="AE260" s="410">
        <f t="shared" ref="AE260" si="621">AE259</f>
        <v>0</v>
      </c>
      <c r="AF260" s="410">
        <f t="shared" ref="AF260" si="622">AF259</f>
        <v>0</v>
      </c>
      <c r="AG260" s="410">
        <f t="shared" ref="AG260" si="623">AG259</f>
        <v>0</v>
      </c>
      <c r="AH260" s="410">
        <f t="shared" ref="AH260" si="624">AH259</f>
        <v>0</v>
      </c>
      <c r="AI260" s="410">
        <f t="shared" ref="AI260" si="625">AI259</f>
        <v>0</v>
      </c>
      <c r="AJ260" s="410">
        <f t="shared" ref="AJ260" si="626">AJ259</f>
        <v>0</v>
      </c>
      <c r="AK260" s="410">
        <f t="shared" ref="AK260" si="627">AK259</f>
        <v>0</v>
      </c>
      <c r="AL260" s="410">
        <f t="shared" ref="AL260" si="628">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288</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AB264" si="629">Z263</f>
        <v>0</v>
      </c>
      <c r="AA264" s="410">
        <f t="shared" si="629"/>
        <v>0</v>
      </c>
      <c r="AB264" s="410">
        <f t="shared" si="629"/>
        <v>0</v>
      </c>
      <c r="AC264" s="410">
        <f t="shared" ref="AC264" si="630">AC263</f>
        <v>0</v>
      </c>
      <c r="AD264" s="410">
        <f t="shared" ref="AD264" si="631">AD263</f>
        <v>0</v>
      </c>
      <c r="AE264" s="410">
        <f t="shared" ref="AE264" si="632">AE263</f>
        <v>0</v>
      </c>
      <c r="AF264" s="410">
        <f t="shared" ref="AF264" si="633">AF263</f>
        <v>0</v>
      </c>
      <c r="AG264" s="410">
        <f t="shared" ref="AG264" si="634">AG263</f>
        <v>0</v>
      </c>
      <c r="AH264" s="410">
        <f t="shared" ref="AH264" si="635">AH263</f>
        <v>0</v>
      </c>
      <c r="AI264" s="410">
        <f t="shared" ref="AI264" si="636">AI263</f>
        <v>0</v>
      </c>
      <c r="AJ264" s="410">
        <f t="shared" ref="AJ264" si="637">AJ263</f>
        <v>0</v>
      </c>
      <c r="AK264" s="410">
        <f t="shared" ref="AK264" si="638">AK263</f>
        <v>0</v>
      </c>
      <c r="AL264" s="410">
        <f t="shared" ref="AL264" si="639">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487</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492</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288</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B268" si="640">Z267</f>
        <v>0</v>
      </c>
      <c r="AA268" s="410">
        <f t="shared" si="640"/>
        <v>0</v>
      </c>
      <c r="AB268" s="410">
        <f t="shared" si="640"/>
        <v>0</v>
      </c>
      <c r="AC268" s="410">
        <f t="shared" ref="AC268:AL268" si="641">AC267</f>
        <v>0</v>
      </c>
      <c r="AD268" s="410">
        <f t="shared" si="641"/>
        <v>0</v>
      </c>
      <c r="AE268" s="410">
        <f t="shared" si="641"/>
        <v>0</v>
      </c>
      <c r="AF268" s="410">
        <f t="shared" si="641"/>
        <v>0</v>
      </c>
      <c r="AG268" s="410">
        <f t="shared" si="641"/>
        <v>0</v>
      </c>
      <c r="AH268" s="410">
        <f t="shared" si="641"/>
        <v>0</v>
      </c>
      <c r="AI268" s="410">
        <f t="shared" si="641"/>
        <v>0</v>
      </c>
      <c r="AJ268" s="410">
        <f t="shared" si="641"/>
        <v>0</v>
      </c>
      <c r="AK268" s="410">
        <f t="shared" si="641"/>
        <v>0</v>
      </c>
      <c r="AL268" s="410">
        <f t="shared" si="641"/>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488</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288</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B271" si="642">Z270</f>
        <v>0</v>
      </c>
      <c r="AA271" s="410">
        <f t="shared" si="642"/>
        <v>0</v>
      </c>
      <c r="AB271" s="410">
        <f t="shared" si="642"/>
        <v>0</v>
      </c>
      <c r="AC271" s="410">
        <f t="shared" ref="AC271:AL271" si="643">AC270</f>
        <v>0</v>
      </c>
      <c r="AD271" s="410">
        <f t="shared" si="643"/>
        <v>0</v>
      </c>
      <c r="AE271" s="410">
        <f t="shared" si="643"/>
        <v>0</v>
      </c>
      <c r="AF271" s="410">
        <f t="shared" si="643"/>
        <v>0</v>
      </c>
      <c r="AG271" s="410">
        <f t="shared" si="643"/>
        <v>0</v>
      </c>
      <c r="AH271" s="410">
        <f t="shared" si="643"/>
        <v>0</v>
      </c>
      <c r="AI271" s="410">
        <f t="shared" si="643"/>
        <v>0</v>
      </c>
      <c r="AJ271" s="410">
        <f t="shared" si="643"/>
        <v>0</v>
      </c>
      <c r="AK271" s="410">
        <f t="shared" si="643"/>
        <v>0</v>
      </c>
      <c r="AL271" s="410">
        <f t="shared" si="643"/>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493</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288</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10">
        <f>Y274</f>
        <v>0</v>
      </c>
      <c r="Z275" s="410">
        <f t="shared" ref="Z275:AB275" si="644">Z274</f>
        <v>0</v>
      </c>
      <c r="AA275" s="410">
        <f t="shared" si="644"/>
        <v>0</v>
      </c>
      <c r="AB275" s="410">
        <f t="shared" si="644"/>
        <v>0</v>
      </c>
      <c r="AC275" s="410">
        <f t="shared" ref="AC275:AL275" si="645">AC274</f>
        <v>0</v>
      </c>
      <c r="AD275" s="410">
        <f t="shared" si="645"/>
        <v>0</v>
      </c>
      <c r="AE275" s="410">
        <f t="shared" si="645"/>
        <v>0</v>
      </c>
      <c r="AF275" s="410">
        <f t="shared" si="645"/>
        <v>0</v>
      </c>
      <c r="AG275" s="410">
        <f t="shared" si="645"/>
        <v>0</v>
      </c>
      <c r="AH275" s="410">
        <f t="shared" si="645"/>
        <v>0</v>
      </c>
      <c r="AI275" s="410">
        <f t="shared" si="645"/>
        <v>0</v>
      </c>
      <c r="AJ275" s="410">
        <f t="shared" si="645"/>
        <v>0</v>
      </c>
      <c r="AK275" s="410">
        <f t="shared" si="645"/>
        <v>0</v>
      </c>
      <c r="AL275" s="410">
        <f t="shared" si="645"/>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v>925</v>
      </c>
      <c r="E277" s="294">
        <v>925</v>
      </c>
      <c r="F277" s="294"/>
      <c r="G277" s="294"/>
      <c r="H277" s="294"/>
      <c r="I277" s="294"/>
      <c r="J277" s="294"/>
      <c r="K277" s="294"/>
      <c r="L277" s="294"/>
      <c r="M277" s="294"/>
      <c r="N277" s="294">
        <v>0</v>
      </c>
      <c r="O277" s="294">
        <v>0</v>
      </c>
      <c r="P277" s="294">
        <v>0</v>
      </c>
      <c r="Q277" s="294"/>
      <c r="R277" s="294"/>
      <c r="S277" s="294"/>
      <c r="T277" s="294"/>
      <c r="U277" s="294"/>
      <c r="V277" s="294"/>
      <c r="W277" s="294"/>
      <c r="X277" s="294"/>
      <c r="Y277" s="425">
        <v>1</v>
      </c>
      <c r="Z277" s="409"/>
      <c r="AA277" s="409"/>
      <c r="AB277" s="409"/>
      <c r="AC277" s="409"/>
      <c r="AD277" s="409"/>
      <c r="AE277" s="409"/>
      <c r="AF277" s="414"/>
      <c r="AG277" s="414"/>
      <c r="AH277" s="414"/>
      <c r="AI277" s="414"/>
      <c r="AJ277" s="414"/>
      <c r="AK277" s="414"/>
      <c r="AL277" s="414"/>
      <c r="AM277" s="295">
        <f>SUM(Y277:AL277)</f>
        <v>1</v>
      </c>
    </row>
    <row r="278" spans="1:39" outlineLevel="1">
      <c r="B278" s="293" t="s">
        <v>288</v>
      </c>
      <c r="C278" s="290" t="s">
        <v>163</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10">
        <f>Y277</f>
        <v>1</v>
      </c>
      <c r="Z278" s="410">
        <f t="shared" ref="Z278:AB278" si="646">Z277</f>
        <v>0</v>
      </c>
      <c r="AA278" s="410">
        <f t="shared" si="646"/>
        <v>0</v>
      </c>
      <c r="AB278" s="410">
        <f t="shared" si="646"/>
        <v>0</v>
      </c>
      <c r="AC278" s="410">
        <f t="shared" ref="AC278:AL278" si="647">AC277</f>
        <v>0</v>
      </c>
      <c r="AD278" s="410">
        <f t="shared" si="647"/>
        <v>0</v>
      </c>
      <c r="AE278" s="410">
        <f t="shared" si="647"/>
        <v>0</v>
      </c>
      <c r="AF278" s="410">
        <f t="shared" si="647"/>
        <v>0</v>
      </c>
      <c r="AG278" s="410">
        <f t="shared" si="647"/>
        <v>0</v>
      </c>
      <c r="AH278" s="410">
        <f t="shared" si="647"/>
        <v>0</v>
      </c>
      <c r="AI278" s="410">
        <f t="shared" si="647"/>
        <v>0</v>
      </c>
      <c r="AJ278" s="410">
        <f t="shared" si="647"/>
        <v>0</v>
      </c>
      <c r="AK278" s="410">
        <f t="shared" si="647"/>
        <v>0</v>
      </c>
      <c r="AL278" s="410">
        <f t="shared" si="647"/>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288</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10">
        <f>Y280</f>
        <v>0</v>
      </c>
      <c r="Z281" s="410">
        <f t="shared" ref="Z281:AB281" si="648">Z280</f>
        <v>0</v>
      </c>
      <c r="AA281" s="410">
        <f t="shared" si="648"/>
        <v>0</v>
      </c>
      <c r="AB281" s="410">
        <f t="shared" si="648"/>
        <v>0</v>
      </c>
      <c r="AC281" s="410">
        <f t="shared" ref="AC281:AL281" si="649">AC280</f>
        <v>0</v>
      </c>
      <c r="AD281" s="410">
        <f t="shared" si="649"/>
        <v>0</v>
      </c>
      <c r="AE281" s="410">
        <f t="shared" si="649"/>
        <v>0</v>
      </c>
      <c r="AF281" s="410">
        <f t="shared" si="649"/>
        <v>0</v>
      </c>
      <c r="AG281" s="410">
        <f t="shared" si="649"/>
        <v>0</v>
      </c>
      <c r="AH281" s="410">
        <f t="shared" si="649"/>
        <v>0</v>
      </c>
      <c r="AI281" s="410">
        <f t="shared" si="649"/>
        <v>0</v>
      </c>
      <c r="AJ281" s="410">
        <f t="shared" si="649"/>
        <v>0</v>
      </c>
      <c r="AK281" s="410">
        <f t="shared" si="649"/>
        <v>0</v>
      </c>
      <c r="AL281" s="410">
        <f t="shared" si="649"/>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288</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10">
        <f t="shared" ref="Y284:AB284" si="650">Y283</f>
        <v>0</v>
      </c>
      <c r="Z284" s="410">
        <f t="shared" si="650"/>
        <v>0</v>
      </c>
      <c r="AA284" s="410">
        <f t="shared" si="650"/>
        <v>0</v>
      </c>
      <c r="AB284" s="410">
        <f t="shared" si="650"/>
        <v>0</v>
      </c>
      <c r="AC284" s="410">
        <f t="shared" ref="AC284:AL284" si="651">AC283</f>
        <v>0</v>
      </c>
      <c r="AD284" s="410">
        <f t="shared" si="651"/>
        <v>0</v>
      </c>
      <c r="AE284" s="410">
        <f t="shared" si="651"/>
        <v>0</v>
      </c>
      <c r="AF284" s="410">
        <f t="shared" si="651"/>
        <v>0</v>
      </c>
      <c r="AG284" s="410">
        <f t="shared" si="651"/>
        <v>0</v>
      </c>
      <c r="AH284" s="410">
        <f t="shared" si="651"/>
        <v>0</v>
      </c>
      <c r="AI284" s="410">
        <f t="shared" si="651"/>
        <v>0</v>
      </c>
      <c r="AJ284" s="410">
        <f t="shared" si="651"/>
        <v>0</v>
      </c>
      <c r="AK284" s="410">
        <f t="shared" si="651"/>
        <v>0</v>
      </c>
      <c r="AL284" s="410">
        <f t="shared" si="651"/>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500</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496</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5429010</v>
      </c>
      <c r="E288" s="294">
        <v>5429010</v>
      </c>
      <c r="F288" s="294"/>
      <c r="G288" s="294"/>
      <c r="H288" s="294"/>
      <c r="I288" s="294"/>
      <c r="J288" s="294"/>
      <c r="K288" s="294"/>
      <c r="L288" s="294"/>
      <c r="M288" s="294"/>
      <c r="N288" s="290"/>
      <c r="O288" s="294">
        <v>353</v>
      </c>
      <c r="P288" s="294">
        <v>353</v>
      </c>
      <c r="Q288" s="294"/>
      <c r="R288" s="294"/>
      <c r="S288" s="294"/>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288</v>
      </c>
      <c r="C289" s="290" t="s">
        <v>163</v>
      </c>
      <c r="D289" s="294">
        <v>617704</v>
      </c>
      <c r="E289" s="294">
        <v>617704</v>
      </c>
      <c r="F289" s="294"/>
      <c r="G289" s="294"/>
      <c r="H289" s="294"/>
      <c r="I289" s="294"/>
      <c r="J289" s="294"/>
      <c r="K289" s="294"/>
      <c r="L289" s="294"/>
      <c r="M289" s="294"/>
      <c r="N289" s="290"/>
      <c r="O289" s="294">
        <v>39</v>
      </c>
      <c r="P289" s="294">
        <v>39</v>
      </c>
      <c r="Q289" s="294"/>
      <c r="R289" s="294"/>
      <c r="S289" s="294"/>
      <c r="T289" s="294"/>
      <c r="U289" s="294"/>
      <c r="V289" s="294"/>
      <c r="W289" s="294"/>
      <c r="X289" s="294"/>
      <c r="Y289" s="410">
        <f>Y288</f>
        <v>1</v>
      </c>
      <c r="Z289" s="410">
        <f t="shared" ref="Z289:AB289" si="652">Z288</f>
        <v>0</v>
      </c>
      <c r="AA289" s="410">
        <f t="shared" si="652"/>
        <v>0</v>
      </c>
      <c r="AB289" s="410">
        <f t="shared" si="652"/>
        <v>0</v>
      </c>
      <c r="AC289" s="410">
        <f t="shared" ref="AC289" si="653">AC288</f>
        <v>0</v>
      </c>
      <c r="AD289" s="410">
        <f t="shared" ref="AD289" si="654">AD288</f>
        <v>0</v>
      </c>
      <c r="AE289" s="410">
        <f t="shared" ref="AE289" si="655">AE288</f>
        <v>0</v>
      </c>
      <c r="AF289" s="410">
        <f t="shared" ref="AF289" si="656">AF288</f>
        <v>0</v>
      </c>
      <c r="AG289" s="410">
        <f t="shared" ref="AG289" si="657">AG288</f>
        <v>0</v>
      </c>
      <c r="AH289" s="410">
        <f t="shared" ref="AH289" si="658">AH288</f>
        <v>0</v>
      </c>
      <c r="AI289" s="410">
        <f t="shared" ref="AI289" si="659">AI288</f>
        <v>0</v>
      </c>
      <c r="AJ289" s="410">
        <f t="shared" ref="AJ289" si="660">AJ288</f>
        <v>0</v>
      </c>
      <c r="AK289" s="410">
        <f t="shared" ref="AK289" si="661">AK288</f>
        <v>0</v>
      </c>
      <c r="AL289" s="410">
        <f t="shared" ref="AL289" si="662">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1022301</v>
      </c>
      <c r="E291" s="294">
        <v>1022301</v>
      </c>
      <c r="F291" s="294"/>
      <c r="G291" s="294"/>
      <c r="H291" s="294"/>
      <c r="I291" s="294"/>
      <c r="J291" s="294"/>
      <c r="K291" s="294"/>
      <c r="L291" s="294"/>
      <c r="M291" s="294"/>
      <c r="N291" s="290"/>
      <c r="O291" s="294">
        <v>302</v>
      </c>
      <c r="P291" s="294">
        <v>302</v>
      </c>
      <c r="Q291" s="294"/>
      <c r="R291" s="294"/>
      <c r="S291" s="294"/>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288</v>
      </c>
      <c r="C292" s="290" t="s">
        <v>163</v>
      </c>
      <c r="D292" s="294">
        <v>6825</v>
      </c>
      <c r="E292" s="294">
        <v>6825</v>
      </c>
      <c r="F292" s="294"/>
      <c r="G292" s="294"/>
      <c r="H292" s="294"/>
      <c r="I292" s="294"/>
      <c r="J292" s="294"/>
      <c r="K292" s="294"/>
      <c r="L292" s="294"/>
      <c r="M292" s="294"/>
      <c r="N292" s="290"/>
      <c r="O292" s="294">
        <v>2</v>
      </c>
      <c r="P292" s="294">
        <v>2</v>
      </c>
      <c r="Q292" s="294"/>
      <c r="R292" s="294"/>
      <c r="S292" s="294"/>
      <c r="T292" s="294"/>
      <c r="U292" s="294"/>
      <c r="V292" s="294"/>
      <c r="W292" s="294"/>
      <c r="X292" s="294"/>
      <c r="Y292" s="410">
        <f>Y291</f>
        <v>1</v>
      </c>
      <c r="Z292" s="410">
        <f t="shared" ref="Z292:AB292" si="663">Z291</f>
        <v>0</v>
      </c>
      <c r="AA292" s="410">
        <f t="shared" si="663"/>
        <v>0</v>
      </c>
      <c r="AB292" s="410">
        <f t="shared" si="663"/>
        <v>0</v>
      </c>
      <c r="AC292" s="410">
        <f t="shared" ref="AC292" si="664">AC291</f>
        <v>0</v>
      </c>
      <c r="AD292" s="410">
        <f t="shared" ref="AD292" si="665">AD291</f>
        <v>0</v>
      </c>
      <c r="AE292" s="410">
        <f t="shared" ref="AE292" si="666">AE291</f>
        <v>0</v>
      </c>
      <c r="AF292" s="410">
        <f t="shared" ref="AF292" si="667">AF291</f>
        <v>0</v>
      </c>
      <c r="AG292" s="410">
        <f t="shared" ref="AG292" si="668">AG291</f>
        <v>0</v>
      </c>
      <c r="AH292" s="410">
        <f t="shared" ref="AH292" si="669">AH291</f>
        <v>0</v>
      </c>
      <c r="AI292" s="410">
        <f t="shared" ref="AI292" si="670">AI291</f>
        <v>0</v>
      </c>
      <c r="AJ292" s="410">
        <f t="shared" ref="AJ292" si="671">AJ291</f>
        <v>0</v>
      </c>
      <c r="AK292" s="410">
        <f t="shared" ref="AK292" si="672">AK291</f>
        <v>0</v>
      </c>
      <c r="AL292" s="410">
        <f t="shared" ref="AL292" si="673">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288</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AB295" si="674">Z294</f>
        <v>0</v>
      </c>
      <c r="AA295" s="410">
        <f t="shared" si="674"/>
        <v>0</v>
      </c>
      <c r="AB295" s="410">
        <f t="shared" si="674"/>
        <v>0</v>
      </c>
      <c r="AC295" s="410">
        <f t="shared" ref="AC295" si="675">AC294</f>
        <v>0</v>
      </c>
      <c r="AD295" s="410">
        <f t="shared" ref="AD295" si="676">AD294</f>
        <v>0</v>
      </c>
      <c r="AE295" s="410">
        <f t="shared" ref="AE295" si="677">AE294</f>
        <v>0</v>
      </c>
      <c r="AF295" s="410">
        <f t="shared" ref="AF295" si="678">AF294</f>
        <v>0</v>
      </c>
      <c r="AG295" s="410">
        <f t="shared" ref="AG295" si="679">AG294</f>
        <v>0</v>
      </c>
      <c r="AH295" s="410">
        <f t="shared" ref="AH295" si="680">AH294</f>
        <v>0</v>
      </c>
      <c r="AI295" s="410">
        <f t="shared" ref="AI295" si="681">AI294</f>
        <v>0</v>
      </c>
      <c r="AJ295" s="410">
        <f t="shared" ref="AJ295" si="682">AJ294</f>
        <v>0</v>
      </c>
      <c r="AK295" s="410">
        <f t="shared" ref="AK295" si="683">AK294</f>
        <v>0</v>
      </c>
      <c r="AL295" s="410">
        <f t="shared" ref="AL295" si="6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v>6075</v>
      </c>
      <c r="E297" s="294">
        <v>6075</v>
      </c>
      <c r="F297" s="294"/>
      <c r="G297" s="294"/>
      <c r="H297" s="294"/>
      <c r="I297" s="294"/>
      <c r="J297" s="294"/>
      <c r="K297" s="294"/>
      <c r="L297" s="294"/>
      <c r="M297" s="294"/>
      <c r="N297" s="290"/>
      <c r="O297" s="294">
        <v>1</v>
      </c>
      <c r="P297" s="294">
        <v>1</v>
      </c>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288</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 t="shared" ref="Z298:AB298" si="685">Z297</f>
        <v>0</v>
      </c>
      <c r="AA298" s="410">
        <f t="shared" si="685"/>
        <v>0</v>
      </c>
      <c r="AB298" s="410">
        <f t="shared" si="685"/>
        <v>0</v>
      </c>
      <c r="AC298" s="410">
        <f t="shared" ref="AC298" si="686">AC297</f>
        <v>0</v>
      </c>
      <c r="AD298" s="410">
        <f t="shared" ref="AD298" si="687">AD297</f>
        <v>0</v>
      </c>
      <c r="AE298" s="410">
        <f t="shared" ref="AE298" si="688">AE297</f>
        <v>0</v>
      </c>
      <c r="AF298" s="410">
        <f t="shared" ref="AF298" si="689">AF297</f>
        <v>0</v>
      </c>
      <c r="AG298" s="410">
        <f t="shared" ref="AG298" si="690">AG297</f>
        <v>0</v>
      </c>
      <c r="AH298" s="410">
        <f t="shared" ref="AH298" si="691">AH297</f>
        <v>0</v>
      </c>
      <c r="AI298" s="410">
        <f t="shared" ref="AI298" si="692">AI297</f>
        <v>0</v>
      </c>
      <c r="AJ298" s="410">
        <f t="shared" ref="AJ298" si="693">AJ297</f>
        <v>0</v>
      </c>
      <c r="AK298" s="410">
        <f t="shared" ref="AK298" si="694">AK297</f>
        <v>0</v>
      </c>
      <c r="AL298" s="410">
        <f t="shared" ref="AL298" si="695">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497</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288</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AB302" si="696">Z301</f>
        <v>0</v>
      </c>
      <c r="AA302" s="410">
        <f t="shared" si="696"/>
        <v>0</v>
      </c>
      <c r="AB302" s="410">
        <f t="shared" si="696"/>
        <v>0</v>
      </c>
      <c r="AC302" s="410">
        <f t="shared" ref="AC302" si="697">AC301</f>
        <v>0</v>
      </c>
      <c r="AD302" s="410">
        <f t="shared" ref="AD302" si="698">AD301</f>
        <v>0</v>
      </c>
      <c r="AE302" s="410">
        <f t="shared" ref="AE302" si="699">AE301</f>
        <v>0</v>
      </c>
      <c r="AF302" s="410">
        <f t="shared" ref="AF302" si="700">AF301</f>
        <v>0</v>
      </c>
      <c r="AG302" s="410">
        <f t="shared" ref="AG302" si="701">AG301</f>
        <v>0</v>
      </c>
      <c r="AH302" s="410">
        <f t="shared" ref="AH302" si="702">AH301</f>
        <v>0</v>
      </c>
      <c r="AI302" s="410">
        <f t="shared" ref="AI302" si="703">AI301</f>
        <v>0</v>
      </c>
      <c r="AJ302" s="410">
        <f t="shared" ref="AJ302" si="704">AJ301</f>
        <v>0</v>
      </c>
      <c r="AK302" s="410">
        <f t="shared" ref="AK302" si="705">AK301</f>
        <v>0</v>
      </c>
      <c r="AL302" s="410">
        <f t="shared" ref="AL302" si="706">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f>4043950-2102854</f>
        <v>1941096</v>
      </c>
      <c r="E304" s="294">
        <f>3996982-2078431</f>
        <v>1918551</v>
      </c>
      <c r="F304" s="294"/>
      <c r="G304" s="294"/>
      <c r="H304" s="294"/>
      <c r="I304" s="294"/>
      <c r="J304" s="294"/>
      <c r="K304" s="294"/>
      <c r="L304" s="294"/>
      <c r="M304" s="294"/>
      <c r="N304" s="294">
        <v>12</v>
      </c>
      <c r="O304" s="294">
        <v>194</v>
      </c>
      <c r="P304" s="294">
        <v>188</v>
      </c>
      <c r="Q304" s="294"/>
      <c r="R304" s="294"/>
      <c r="S304" s="294"/>
      <c r="T304" s="294"/>
      <c r="U304" s="294"/>
      <c r="V304" s="294"/>
      <c r="W304" s="294"/>
      <c r="X304" s="294"/>
      <c r="Y304" s="425"/>
      <c r="Z304" s="466">
        <v>4.1669999999999999E-2</v>
      </c>
      <c r="AA304" s="466">
        <v>0.96070999999999995</v>
      </c>
      <c r="AB304" s="409"/>
      <c r="AC304" s="409"/>
      <c r="AD304" s="409"/>
      <c r="AE304" s="409"/>
      <c r="AF304" s="409"/>
      <c r="AG304" s="414"/>
      <c r="AH304" s="414"/>
      <c r="AI304" s="414"/>
      <c r="AJ304" s="414"/>
      <c r="AK304" s="414"/>
      <c r="AL304" s="414"/>
      <c r="AM304" s="295">
        <f>SUM(Y304:AL304)</f>
        <v>1.00238</v>
      </c>
    </row>
    <row r="305" spans="1:39" outlineLevel="1">
      <c r="B305" s="293" t="s">
        <v>288</v>
      </c>
      <c r="C305" s="290" t="s">
        <v>163</v>
      </c>
      <c r="D305" s="294">
        <f>691151-359398.52</f>
        <v>331752.48</v>
      </c>
      <c r="E305" s="294">
        <f>738119-383822</f>
        <v>354297</v>
      </c>
      <c r="F305" s="294"/>
      <c r="G305" s="294"/>
      <c r="H305" s="294"/>
      <c r="I305" s="294"/>
      <c r="J305" s="294"/>
      <c r="K305" s="294"/>
      <c r="L305" s="294"/>
      <c r="M305" s="294"/>
      <c r="N305" s="294">
        <f>N304</f>
        <v>12</v>
      </c>
      <c r="O305" s="294">
        <f>111</f>
        <v>111</v>
      </c>
      <c r="P305" s="294">
        <v>117</v>
      </c>
      <c r="Q305" s="294"/>
      <c r="R305" s="294"/>
      <c r="S305" s="294"/>
      <c r="T305" s="294"/>
      <c r="U305" s="294"/>
      <c r="V305" s="294"/>
      <c r="W305" s="294"/>
      <c r="X305" s="294"/>
      <c r="Y305" s="410">
        <f>Y304</f>
        <v>0</v>
      </c>
      <c r="Z305" s="410">
        <f t="shared" ref="Z305:AB305" si="707">Z304</f>
        <v>4.1669999999999999E-2</v>
      </c>
      <c r="AA305" s="410">
        <f t="shared" si="707"/>
        <v>0.96070999999999995</v>
      </c>
      <c r="AB305" s="410">
        <f t="shared" si="707"/>
        <v>0</v>
      </c>
      <c r="AC305" s="410">
        <f t="shared" ref="AC305" si="708">AC304</f>
        <v>0</v>
      </c>
      <c r="AD305" s="410">
        <f t="shared" ref="AD305" si="709">AD304</f>
        <v>0</v>
      </c>
      <c r="AE305" s="410">
        <f t="shared" ref="AE305" si="710">AE304</f>
        <v>0</v>
      </c>
      <c r="AF305" s="410">
        <f t="shared" ref="AF305" si="711">AF304</f>
        <v>0</v>
      </c>
      <c r="AG305" s="410">
        <f t="shared" ref="AG305" si="712">AG304</f>
        <v>0</v>
      </c>
      <c r="AH305" s="410">
        <f t="shared" ref="AH305" si="713">AH304</f>
        <v>0</v>
      </c>
      <c r="AI305" s="410">
        <f t="shared" ref="AI305" si="714">AI304</f>
        <v>0</v>
      </c>
      <c r="AJ305" s="410">
        <f t="shared" ref="AJ305" si="715">AJ304</f>
        <v>0</v>
      </c>
      <c r="AK305" s="410">
        <f t="shared" ref="AK305" si="716">AK304</f>
        <v>0</v>
      </c>
      <c r="AL305" s="410">
        <f t="shared" ref="AL305" si="717">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288</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AB308" si="718">Z307</f>
        <v>0</v>
      </c>
      <c r="AA308" s="410">
        <f t="shared" si="718"/>
        <v>0</v>
      </c>
      <c r="AB308" s="410">
        <f t="shared" si="718"/>
        <v>0</v>
      </c>
      <c r="AC308" s="410">
        <f t="shared" ref="AC308" si="719">AC307</f>
        <v>0</v>
      </c>
      <c r="AD308" s="410">
        <f t="shared" ref="AD308" si="720">AD307</f>
        <v>0</v>
      </c>
      <c r="AE308" s="410">
        <f t="shared" ref="AE308" si="721">AE307</f>
        <v>0</v>
      </c>
      <c r="AF308" s="410">
        <f t="shared" ref="AF308" si="722">AF307</f>
        <v>0</v>
      </c>
      <c r="AG308" s="410">
        <f t="shared" ref="AG308" si="723">AG307</f>
        <v>0</v>
      </c>
      <c r="AH308" s="410">
        <f t="shared" ref="AH308" si="724">AH307</f>
        <v>0</v>
      </c>
      <c r="AI308" s="410">
        <f t="shared" ref="AI308" si="725">AI307</f>
        <v>0</v>
      </c>
      <c r="AJ308" s="410">
        <f t="shared" ref="AJ308" si="726">AJ307</f>
        <v>0</v>
      </c>
      <c r="AK308" s="410">
        <f t="shared" ref="AK308" si="727">AK307</f>
        <v>0</v>
      </c>
      <c r="AL308" s="410">
        <f t="shared" ref="AL308" si="728">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288</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AB311" si="729">Z310</f>
        <v>0</v>
      </c>
      <c r="AA311" s="410">
        <f t="shared" si="729"/>
        <v>0</v>
      </c>
      <c r="AB311" s="410">
        <f t="shared" si="729"/>
        <v>0</v>
      </c>
      <c r="AC311" s="410">
        <f t="shared" ref="AC311" si="730">AC310</f>
        <v>0</v>
      </c>
      <c r="AD311" s="410">
        <f t="shared" ref="AD311" si="731">AD310</f>
        <v>0</v>
      </c>
      <c r="AE311" s="410">
        <f t="shared" ref="AE311" si="732">AE310</f>
        <v>0</v>
      </c>
      <c r="AF311" s="410">
        <f t="shared" ref="AF311" si="733">AF310</f>
        <v>0</v>
      </c>
      <c r="AG311" s="410">
        <f t="shared" ref="AG311" si="734">AG310</f>
        <v>0</v>
      </c>
      <c r="AH311" s="410">
        <f t="shared" ref="AH311" si="735">AH310</f>
        <v>0</v>
      </c>
      <c r="AI311" s="410">
        <f t="shared" ref="AI311" si="736">AI310</f>
        <v>0</v>
      </c>
      <c r="AJ311" s="410">
        <f t="shared" ref="AJ311" si="737">AJ310</f>
        <v>0</v>
      </c>
      <c r="AK311" s="410">
        <f t="shared" ref="AK311" si="738">AK310</f>
        <v>0</v>
      </c>
      <c r="AL311" s="410">
        <f t="shared" ref="AL311" si="73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288</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AB314" si="740">Z313</f>
        <v>0</v>
      </c>
      <c r="AA314" s="410">
        <f t="shared" si="740"/>
        <v>0</v>
      </c>
      <c r="AB314" s="410">
        <f t="shared" si="740"/>
        <v>0</v>
      </c>
      <c r="AC314" s="410">
        <f t="shared" ref="AC314" si="741">AC313</f>
        <v>0</v>
      </c>
      <c r="AD314" s="410">
        <f t="shared" ref="AD314" si="742">AD313</f>
        <v>0</v>
      </c>
      <c r="AE314" s="410">
        <f t="shared" ref="AE314" si="743">AE313</f>
        <v>0</v>
      </c>
      <c r="AF314" s="410">
        <f t="shared" ref="AF314" si="744">AF313</f>
        <v>0</v>
      </c>
      <c r="AG314" s="410">
        <f t="shared" ref="AG314" si="745">AG313</f>
        <v>0</v>
      </c>
      <c r="AH314" s="410">
        <f t="shared" ref="AH314" si="746">AH313</f>
        <v>0</v>
      </c>
      <c r="AI314" s="410">
        <f t="shared" ref="AI314" si="747">AI313</f>
        <v>0</v>
      </c>
      <c r="AJ314" s="410">
        <f t="shared" ref="AJ314" si="748">AJ313</f>
        <v>0</v>
      </c>
      <c r="AK314" s="410">
        <f t="shared" ref="AK314" si="749">AK313</f>
        <v>0</v>
      </c>
      <c r="AL314" s="410">
        <f t="shared" ref="AL314" si="750">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288</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AB317" si="751">Z316</f>
        <v>0</v>
      </c>
      <c r="AA317" s="410">
        <f t="shared" si="751"/>
        <v>0</v>
      </c>
      <c r="AB317" s="410">
        <f t="shared" si="751"/>
        <v>0</v>
      </c>
      <c r="AC317" s="410">
        <f t="shared" ref="AC317" si="752">AC316</f>
        <v>0</v>
      </c>
      <c r="AD317" s="410">
        <f t="shared" ref="AD317" si="753">AD316</f>
        <v>0</v>
      </c>
      <c r="AE317" s="410">
        <f t="shared" ref="AE317" si="754">AE316</f>
        <v>0</v>
      </c>
      <c r="AF317" s="410">
        <f t="shared" ref="AF317" si="755">AF316</f>
        <v>0</v>
      </c>
      <c r="AG317" s="410">
        <f t="shared" ref="AG317" si="756">AG316</f>
        <v>0</v>
      </c>
      <c r="AH317" s="410">
        <f t="shared" ref="AH317" si="757">AH316</f>
        <v>0</v>
      </c>
      <c r="AI317" s="410">
        <f t="shared" ref="AI317" si="758">AI316</f>
        <v>0</v>
      </c>
      <c r="AJ317" s="410">
        <f t="shared" ref="AJ317" si="759">AJ316</f>
        <v>0</v>
      </c>
      <c r="AK317" s="410">
        <f t="shared" ref="AK317" si="760">AK316</f>
        <v>0</v>
      </c>
      <c r="AL317" s="410">
        <f t="shared" ref="AL317" si="761">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288</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AB320" si="762">Z319</f>
        <v>0</v>
      </c>
      <c r="AA320" s="410">
        <f t="shared" si="762"/>
        <v>0</v>
      </c>
      <c r="AB320" s="410">
        <f t="shared" si="762"/>
        <v>0</v>
      </c>
      <c r="AC320" s="410">
        <f t="shared" ref="AC320" si="763">AC319</f>
        <v>0</v>
      </c>
      <c r="AD320" s="410">
        <f t="shared" ref="AD320" si="764">AD319</f>
        <v>0</v>
      </c>
      <c r="AE320" s="410">
        <f t="shared" ref="AE320" si="765">AE319</f>
        <v>0</v>
      </c>
      <c r="AF320" s="410">
        <f t="shared" ref="AF320" si="766">AF319</f>
        <v>0</v>
      </c>
      <c r="AG320" s="410">
        <f t="shared" ref="AG320" si="767">AG319</f>
        <v>0</v>
      </c>
      <c r="AH320" s="410">
        <f t="shared" ref="AH320" si="768">AH319</f>
        <v>0</v>
      </c>
      <c r="AI320" s="410">
        <f t="shared" ref="AI320" si="769">AI319</f>
        <v>0</v>
      </c>
      <c r="AJ320" s="410">
        <f t="shared" ref="AJ320" si="770">AJ319</f>
        <v>0</v>
      </c>
      <c r="AK320" s="410">
        <f t="shared" ref="AK320" si="771">AK319</f>
        <v>0</v>
      </c>
      <c r="AL320" s="410">
        <f t="shared" ref="AL320" si="772">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v>1</v>
      </c>
      <c r="AB322" s="409"/>
      <c r="AC322" s="409"/>
      <c r="AD322" s="409"/>
      <c r="AE322" s="409"/>
      <c r="AF322" s="409"/>
      <c r="AG322" s="414"/>
      <c r="AH322" s="414"/>
      <c r="AI322" s="414"/>
      <c r="AJ322" s="414"/>
      <c r="AK322" s="414"/>
      <c r="AL322" s="414"/>
      <c r="AM322" s="295">
        <f>SUM(Y322:AL322)</f>
        <v>1</v>
      </c>
    </row>
    <row r="323" spans="1:39" outlineLevel="1">
      <c r="B323" s="293" t="s">
        <v>288</v>
      </c>
      <c r="C323" s="290" t="s">
        <v>163</v>
      </c>
      <c r="D323" s="294">
        <v>3366</v>
      </c>
      <c r="E323" s="294">
        <v>3366</v>
      </c>
      <c r="F323" s="294"/>
      <c r="G323" s="294"/>
      <c r="H323" s="294"/>
      <c r="I323" s="294"/>
      <c r="J323" s="294"/>
      <c r="K323" s="294"/>
      <c r="L323" s="294"/>
      <c r="M323" s="294"/>
      <c r="N323" s="294">
        <f>N322</f>
        <v>12</v>
      </c>
      <c r="O323" s="294">
        <v>3</v>
      </c>
      <c r="P323" s="294">
        <v>3</v>
      </c>
      <c r="Q323" s="294"/>
      <c r="R323" s="294"/>
      <c r="S323" s="294"/>
      <c r="T323" s="294"/>
      <c r="U323" s="294"/>
      <c r="V323" s="294"/>
      <c r="W323" s="294"/>
      <c r="X323" s="294"/>
      <c r="Y323" s="410">
        <f>Y322</f>
        <v>0</v>
      </c>
      <c r="Z323" s="410">
        <f t="shared" ref="Z323:AB323" si="773">Z322</f>
        <v>0</v>
      </c>
      <c r="AA323" s="410">
        <f t="shared" si="773"/>
        <v>1</v>
      </c>
      <c r="AB323" s="410">
        <f t="shared" si="773"/>
        <v>0</v>
      </c>
      <c r="AC323" s="410">
        <f t="shared" ref="AC323" si="774">AC322</f>
        <v>0</v>
      </c>
      <c r="AD323" s="410">
        <f t="shared" ref="AD323" si="775">AD322</f>
        <v>0</v>
      </c>
      <c r="AE323" s="410">
        <f t="shared" ref="AE323" si="776">AE322</f>
        <v>0</v>
      </c>
      <c r="AF323" s="410">
        <f t="shared" ref="AF323" si="777">AF322</f>
        <v>0</v>
      </c>
      <c r="AG323" s="410">
        <f t="shared" ref="AG323" si="778">AG322</f>
        <v>0</v>
      </c>
      <c r="AH323" s="410">
        <f t="shared" ref="AH323" si="779">AH322</f>
        <v>0</v>
      </c>
      <c r="AI323" s="410">
        <f t="shared" ref="AI323" si="780">AI322</f>
        <v>0</v>
      </c>
      <c r="AJ323" s="410">
        <f t="shared" ref="AJ323" si="781">AJ322</f>
        <v>0</v>
      </c>
      <c r="AK323" s="410">
        <f t="shared" ref="AK323" si="782">AK322</f>
        <v>0</v>
      </c>
      <c r="AL323" s="410">
        <f t="shared" ref="AL323" si="783">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498</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288</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AB327" si="784">Z326</f>
        <v>0</v>
      </c>
      <c r="AA327" s="410">
        <f t="shared" si="784"/>
        <v>0</v>
      </c>
      <c r="AB327" s="410">
        <f t="shared" si="784"/>
        <v>0</v>
      </c>
      <c r="AC327" s="410">
        <f t="shared" ref="AC327" si="785">AC326</f>
        <v>0</v>
      </c>
      <c r="AD327" s="410">
        <f t="shared" ref="AD327" si="786">AD326</f>
        <v>0</v>
      </c>
      <c r="AE327" s="410">
        <f t="shared" ref="AE327" si="787">AE326</f>
        <v>0</v>
      </c>
      <c r="AF327" s="410">
        <f t="shared" ref="AF327" si="788">AF326</f>
        <v>0</v>
      </c>
      <c r="AG327" s="410">
        <f t="shared" ref="AG327" si="789">AG326</f>
        <v>0</v>
      </c>
      <c r="AH327" s="410">
        <f t="shared" ref="AH327" si="790">AH326</f>
        <v>0</v>
      </c>
      <c r="AI327" s="410">
        <f t="shared" ref="AI327" si="791">AI326</f>
        <v>0</v>
      </c>
      <c r="AJ327" s="410">
        <f t="shared" ref="AJ327" si="792">AJ326</f>
        <v>0</v>
      </c>
      <c r="AK327" s="410">
        <f t="shared" ref="AK327" si="793">AK326</f>
        <v>0</v>
      </c>
      <c r="AL327" s="410">
        <f t="shared" ref="AL327" si="794">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288</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AB330" si="795">Z329</f>
        <v>0</v>
      </c>
      <c r="AA330" s="410">
        <f t="shared" si="795"/>
        <v>0</v>
      </c>
      <c r="AB330" s="410">
        <f t="shared" si="795"/>
        <v>0</v>
      </c>
      <c r="AC330" s="410">
        <f t="shared" ref="AC330" si="796">AC329</f>
        <v>0</v>
      </c>
      <c r="AD330" s="410">
        <f t="shared" ref="AD330" si="797">AD329</f>
        <v>0</v>
      </c>
      <c r="AE330" s="410">
        <f t="shared" ref="AE330" si="798">AE329</f>
        <v>0</v>
      </c>
      <c r="AF330" s="410">
        <f t="shared" ref="AF330" si="799">AF329</f>
        <v>0</v>
      </c>
      <c r="AG330" s="410">
        <f t="shared" ref="AG330" si="800">AG329</f>
        <v>0</v>
      </c>
      <c r="AH330" s="410">
        <f t="shared" ref="AH330" si="801">AH329</f>
        <v>0</v>
      </c>
      <c r="AI330" s="410">
        <f t="shared" ref="AI330" si="802">AI329</f>
        <v>0</v>
      </c>
      <c r="AJ330" s="410">
        <f t="shared" ref="AJ330" si="803">AJ329</f>
        <v>0</v>
      </c>
      <c r="AK330" s="410">
        <f t="shared" ref="AK330" si="804">AK329</f>
        <v>0</v>
      </c>
      <c r="AL330" s="410">
        <f t="shared" ref="AL330" si="805">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288</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AB333" si="806">Z332</f>
        <v>0</v>
      </c>
      <c r="AA333" s="410">
        <f t="shared" si="806"/>
        <v>0</v>
      </c>
      <c r="AB333" s="410">
        <f t="shared" si="806"/>
        <v>0</v>
      </c>
      <c r="AC333" s="410">
        <f t="shared" ref="AC333" si="807">AC332</f>
        <v>0</v>
      </c>
      <c r="AD333" s="410">
        <f t="shared" ref="AD333" si="808">AD332</f>
        <v>0</v>
      </c>
      <c r="AE333" s="410">
        <f t="shared" ref="AE333" si="809">AE332</f>
        <v>0</v>
      </c>
      <c r="AF333" s="410">
        <f t="shared" ref="AF333" si="810">AF332</f>
        <v>0</v>
      </c>
      <c r="AG333" s="410">
        <f t="shared" ref="AG333" si="811">AG332</f>
        <v>0</v>
      </c>
      <c r="AH333" s="410">
        <f t="shared" ref="AH333" si="812">AH332</f>
        <v>0</v>
      </c>
      <c r="AI333" s="410">
        <f t="shared" ref="AI333" si="813">AI332</f>
        <v>0</v>
      </c>
      <c r="AJ333" s="410">
        <f t="shared" ref="AJ333" si="814">AJ332</f>
        <v>0</v>
      </c>
      <c r="AK333" s="410">
        <f t="shared" ref="AK333" si="815">AK332</f>
        <v>0</v>
      </c>
      <c r="AL333" s="410">
        <f t="shared" ref="AL333" si="816">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499</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288</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10">
        <f>Y336</f>
        <v>0</v>
      </c>
      <c r="Z337" s="410">
        <f t="shared" ref="Z337:AB337" si="817">Z336</f>
        <v>0</v>
      </c>
      <c r="AA337" s="410">
        <f t="shared" si="817"/>
        <v>0</v>
      </c>
      <c r="AB337" s="410">
        <f t="shared" si="817"/>
        <v>0</v>
      </c>
      <c r="AC337" s="410">
        <f t="shared" ref="AC337" si="818">AC336</f>
        <v>0</v>
      </c>
      <c r="AD337" s="410">
        <f t="shared" ref="AD337" si="819">AD336</f>
        <v>0</v>
      </c>
      <c r="AE337" s="410">
        <f t="shared" ref="AE337" si="820">AE336</f>
        <v>0</v>
      </c>
      <c r="AF337" s="410">
        <f t="shared" ref="AF337" si="821">AF336</f>
        <v>0</v>
      </c>
      <c r="AG337" s="410">
        <f t="shared" ref="AG337" si="822">AG336</f>
        <v>0</v>
      </c>
      <c r="AH337" s="410">
        <f t="shared" ref="AH337" si="823">AH336</f>
        <v>0</v>
      </c>
      <c r="AI337" s="410">
        <f t="shared" ref="AI337" si="824">AI336</f>
        <v>0</v>
      </c>
      <c r="AJ337" s="410">
        <f t="shared" ref="AJ337" si="825">AJ336</f>
        <v>0</v>
      </c>
      <c r="AK337" s="410">
        <f t="shared" ref="AK337" si="826">AK336</f>
        <v>0</v>
      </c>
      <c r="AL337" s="410">
        <f t="shared" ref="AL337" si="827">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288</v>
      </c>
      <c r="C340" s="290" t="s">
        <v>163</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10">
        <f>Y339</f>
        <v>0</v>
      </c>
      <c r="Z340" s="410">
        <f t="shared" ref="Z340:AB340" si="828">Z339</f>
        <v>0</v>
      </c>
      <c r="AA340" s="410">
        <f t="shared" si="828"/>
        <v>0</v>
      </c>
      <c r="AB340" s="410">
        <f t="shared" si="828"/>
        <v>0</v>
      </c>
      <c r="AC340" s="410">
        <f t="shared" ref="AC340" si="829">AC339</f>
        <v>0</v>
      </c>
      <c r="AD340" s="410">
        <f t="shared" ref="AD340" si="830">AD339</f>
        <v>0</v>
      </c>
      <c r="AE340" s="410">
        <f t="shared" ref="AE340" si="831">AE339</f>
        <v>0</v>
      </c>
      <c r="AF340" s="410">
        <f t="shared" ref="AF340" si="832">AF339</f>
        <v>0</v>
      </c>
      <c r="AG340" s="410">
        <f t="shared" ref="AG340" si="833">AG339</f>
        <v>0</v>
      </c>
      <c r="AH340" s="410">
        <f t="shared" ref="AH340" si="834">AH339</f>
        <v>0</v>
      </c>
      <c r="AI340" s="410">
        <f t="shared" ref="AI340" si="835">AI339</f>
        <v>0</v>
      </c>
      <c r="AJ340" s="410">
        <f t="shared" ref="AJ340" si="836">AJ339</f>
        <v>0</v>
      </c>
      <c r="AK340" s="410">
        <f t="shared" ref="AK340" si="837">AK339</f>
        <v>0</v>
      </c>
      <c r="AL340" s="410">
        <f t="shared" ref="AL340" si="838">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288</v>
      </c>
      <c r="C343" s="290" t="s">
        <v>163</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10">
        <f>Y342</f>
        <v>0</v>
      </c>
      <c r="Z343" s="410">
        <f t="shared" ref="Z343:AB343" si="839">Z342</f>
        <v>0</v>
      </c>
      <c r="AA343" s="410">
        <f t="shared" si="839"/>
        <v>0</v>
      </c>
      <c r="AB343" s="410">
        <f t="shared" si="839"/>
        <v>0</v>
      </c>
      <c r="AC343" s="410">
        <f t="shared" ref="AC343" si="840">AC342</f>
        <v>0</v>
      </c>
      <c r="AD343" s="410">
        <f t="shared" ref="AD343" si="841">AD342</f>
        <v>0</v>
      </c>
      <c r="AE343" s="410">
        <f t="shared" ref="AE343" si="842">AE342</f>
        <v>0</v>
      </c>
      <c r="AF343" s="410">
        <f t="shared" ref="AF343" si="843">AF342</f>
        <v>0</v>
      </c>
      <c r="AG343" s="410">
        <f t="shared" ref="AG343" si="844">AG342</f>
        <v>0</v>
      </c>
      <c r="AH343" s="410">
        <f t="shared" ref="AH343" si="845">AH342</f>
        <v>0</v>
      </c>
      <c r="AI343" s="410">
        <f t="shared" ref="AI343" si="846">AI342</f>
        <v>0</v>
      </c>
      <c r="AJ343" s="410">
        <f t="shared" ref="AJ343" si="847">AJ342</f>
        <v>0</v>
      </c>
      <c r="AK343" s="410">
        <f t="shared" ref="AK343" si="848">AK342</f>
        <v>0</v>
      </c>
      <c r="AL343" s="410">
        <f t="shared" ref="AL343" si="849">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288</v>
      </c>
      <c r="C346" s="290" t="s">
        <v>163</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10">
        <f>Y345</f>
        <v>0</v>
      </c>
      <c r="Z346" s="410">
        <f t="shared" ref="Z346:AB346" si="850">Z345</f>
        <v>0</v>
      </c>
      <c r="AA346" s="410">
        <f t="shared" si="850"/>
        <v>0</v>
      </c>
      <c r="AB346" s="410">
        <f t="shared" si="850"/>
        <v>0</v>
      </c>
      <c r="AC346" s="410">
        <f t="shared" ref="AC346" si="851">AC345</f>
        <v>0</v>
      </c>
      <c r="AD346" s="410">
        <f t="shared" ref="AD346" si="852">AD345</f>
        <v>0</v>
      </c>
      <c r="AE346" s="410">
        <f t="shared" ref="AE346" si="853">AE345</f>
        <v>0</v>
      </c>
      <c r="AF346" s="410">
        <f t="shared" ref="AF346" si="854">AF345</f>
        <v>0</v>
      </c>
      <c r="AG346" s="410">
        <f t="shared" ref="AG346" si="855">AG345</f>
        <v>0</v>
      </c>
      <c r="AH346" s="410">
        <f t="shared" ref="AH346" si="856">AH345</f>
        <v>0</v>
      </c>
      <c r="AI346" s="410">
        <f t="shared" ref="AI346" si="857">AI345</f>
        <v>0</v>
      </c>
      <c r="AJ346" s="410">
        <f t="shared" ref="AJ346" si="858">AJ345</f>
        <v>0</v>
      </c>
      <c r="AK346" s="410">
        <f t="shared" ref="AK346" si="859">AK345</f>
        <v>0</v>
      </c>
      <c r="AL346" s="410">
        <f t="shared" ref="AL346" si="860">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288</v>
      </c>
      <c r="C349" s="290" t="s">
        <v>163</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10">
        <f>Y348</f>
        <v>0</v>
      </c>
      <c r="Z349" s="410">
        <f t="shared" ref="Z349:AB349" si="861">Z348</f>
        <v>0</v>
      </c>
      <c r="AA349" s="410">
        <f t="shared" si="861"/>
        <v>0</v>
      </c>
      <c r="AB349" s="410">
        <f t="shared" si="861"/>
        <v>0</v>
      </c>
      <c r="AC349" s="410">
        <f t="shared" ref="AC349" si="862">AC348</f>
        <v>0</v>
      </c>
      <c r="AD349" s="410">
        <f t="shared" ref="AD349" si="863">AD348</f>
        <v>0</v>
      </c>
      <c r="AE349" s="410">
        <f t="shared" ref="AE349" si="864">AE348</f>
        <v>0</v>
      </c>
      <c r="AF349" s="410">
        <f t="shared" ref="AF349" si="865">AF348</f>
        <v>0</v>
      </c>
      <c r="AG349" s="410">
        <f t="shared" ref="AG349" si="866">AG348</f>
        <v>0</v>
      </c>
      <c r="AH349" s="410">
        <f t="shared" ref="AH349" si="867">AH348</f>
        <v>0</v>
      </c>
      <c r="AI349" s="410">
        <f t="shared" ref="AI349" si="868">AI348</f>
        <v>0</v>
      </c>
      <c r="AJ349" s="410">
        <f t="shared" ref="AJ349" si="869">AJ348</f>
        <v>0</v>
      </c>
      <c r="AK349" s="410">
        <f t="shared" ref="AK349" si="870">AK348</f>
        <v>0</v>
      </c>
      <c r="AL349" s="410">
        <f t="shared" ref="AL349" si="871">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288</v>
      </c>
      <c r="C352" s="290" t="s">
        <v>163</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10">
        <f>Y351</f>
        <v>0</v>
      </c>
      <c r="Z352" s="410">
        <f t="shared" ref="Z352:AB352" si="872">Z351</f>
        <v>0</v>
      </c>
      <c r="AA352" s="410">
        <f t="shared" si="872"/>
        <v>0</v>
      </c>
      <c r="AB352" s="410">
        <f t="shared" si="872"/>
        <v>0</v>
      </c>
      <c r="AC352" s="410">
        <f t="shared" ref="AC352" si="873">AC351</f>
        <v>0</v>
      </c>
      <c r="AD352" s="410">
        <f t="shared" ref="AD352" si="874">AD351</f>
        <v>0</v>
      </c>
      <c r="AE352" s="410">
        <f t="shared" ref="AE352" si="875">AE351</f>
        <v>0</v>
      </c>
      <c r="AF352" s="410">
        <f t="shared" ref="AF352" si="876">AF351</f>
        <v>0</v>
      </c>
      <c r="AG352" s="410">
        <f t="shared" ref="AG352" si="877">AG351</f>
        <v>0</v>
      </c>
      <c r="AH352" s="410">
        <f t="shared" ref="AH352" si="878">AH351</f>
        <v>0</v>
      </c>
      <c r="AI352" s="410">
        <f t="shared" ref="AI352" si="879">AI351</f>
        <v>0</v>
      </c>
      <c r="AJ352" s="410">
        <f t="shared" ref="AJ352" si="880">AJ351</f>
        <v>0</v>
      </c>
      <c r="AK352" s="410">
        <f t="shared" ref="AK352" si="881">AK351</f>
        <v>0</v>
      </c>
      <c r="AL352" s="410">
        <f t="shared" ref="AL352" si="882">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288</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AB355" si="883">Z354</f>
        <v>0</v>
      </c>
      <c r="AA355" s="410">
        <f t="shared" si="883"/>
        <v>0</v>
      </c>
      <c r="AB355" s="410">
        <f t="shared" si="883"/>
        <v>0</v>
      </c>
      <c r="AC355" s="410">
        <f t="shared" ref="AC355" si="884">AC354</f>
        <v>0</v>
      </c>
      <c r="AD355" s="410">
        <f t="shared" ref="AD355" si="885">AD354</f>
        <v>0</v>
      </c>
      <c r="AE355" s="410">
        <f t="shared" ref="AE355" si="886">AE354</f>
        <v>0</v>
      </c>
      <c r="AF355" s="410">
        <f t="shared" ref="AF355" si="887">AF354</f>
        <v>0</v>
      </c>
      <c r="AG355" s="410">
        <f t="shared" ref="AG355" si="888">AG354</f>
        <v>0</v>
      </c>
      <c r="AH355" s="410">
        <f t="shared" ref="AH355" si="889">AH354</f>
        <v>0</v>
      </c>
      <c r="AI355" s="410">
        <f t="shared" ref="AI355" si="890">AI354</f>
        <v>0</v>
      </c>
      <c r="AJ355" s="410">
        <f t="shared" ref="AJ355" si="891">AJ354</f>
        <v>0</v>
      </c>
      <c r="AK355" s="410">
        <f t="shared" ref="AK355" si="892">AK354</f>
        <v>0</v>
      </c>
      <c r="AL355" s="410">
        <f t="shared" ref="AL355" si="893">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288</v>
      </c>
      <c r="C358" s="290" t="s">
        <v>163</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10">
        <f>Y357</f>
        <v>0</v>
      </c>
      <c r="Z358" s="410">
        <f t="shared" ref="Z358:AB358" si="894">Z357</f>
        <v>0</v>
      </c>
      <c r="AA358" s="410">
        <f t="shared" si="894"/>
        <v>0</v>
      </c>
      <c r="AB358" s="410">
        <f t="shared" si="894"/>
        <v>0</v>
      </c>
      <c r="AC358" s="410">
        <f t="shared" ref="AC358" si="895">AC357</f>
        <v>0</v>
      </c>
      <c r="AD358" s="410">
        <f t="shared" ref="AD358" si="896">AD357</f>
        <v>0</v>
      </c>
      <c r="AE358" s="410">
        <f t="shared" ref="AE358" si="897">AE357</f>
        <v>0</v>
      </c>
      <c r="AF358" s="410">
        <f t="shared" ref="AF358" si="898">AF357</f>
        <v>0</v>
      </c>
      <c r="AG358" s="410">
        <f t="shared" ref="AG358" si="899">AG357</f>
        <v>0</v>
      </c>
      <c r="AH358" s="410">
        <f t="shared" ref="AH358" si="900">AH357</f>
        <v>0</v>
      </c>
      <c r="AI358" s="410">
        <f t="shared" ref="AI358" si="901">AI357</f>
        <v>0</v>
      </c>
      <c r="AJ358" s="410">
        <f t="shared" ref="AJ358" si="902">AJ357</f>
        <v>0</v>
      </c>
      <c r="AK358" s="410">
        <f t="shared" ref="AK358" si="903">AK357</f>
        <v>0</v>
      </c>
      <c r="AL358" s="410">
        <f t="shared" ref="AL358" si="904">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288</v>
      </c>
      <c r="C361" s="290" t="s">
        <v>163</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10">
        <f>Y360</f>
        <v>0</v>
      </c>
      <c r="Z361" s="410">
        <f t="shared" ref="Z361:AB361" si="905">Z360</f>
        <v>0</v>
      </c>
      <c r="AA361" s="410">
        <f t="shared" si="905"/>
        <v>0</v>
      </c>
      <c r="AB361" s="410">
        <f t="shared" si="905"/>
        <v>0</v>
      </c>
      <c r="AC361" s="410">
        <f t="shared" ref="AC361" si="906">AC360</f>
        <v>0</v>
      </c>
      <c r="AD361" s="410">
        <f t="shared" ref="AD361" si="907">AD360</f>
        <v>0</v>
      </c>
      <c r="AE361" s="410">
        <f t="shared" ref="AE361" si="908">AE360</f>
        <v>0</v>
      </c>
      <c r="AF361" s="410">
        <f t="shared" ref="AF361" si="909">AF360</f>
        <v>0</v>
      </c>
      <c r="AG361" s="410">
        <f t="shared" ref="AG361" si="910">AG360</f>
        <v>0</v>
      </c>
      <c r="AH361" s="410">
        <f t="shared" ref="AH361" si="911">AH360</f>
        <v>0</v>
      </c>
      <c r="AI361" s="410">
        <f t="shared" ref="AI361" si="912">AI360</f>
        <v>0</v>
      </c>
      <c r="AJ361" s="410">
        <f t="shared" ref="AJ361" si="913">AJ360</f>
        <v>0</v>
      </c>
      <c r="AK361" s="410">
        <f t="shared" ref="AK361" si="914">AK360</f>
        <v>0</v>
      </c>
      <c r="AL361" s="410">
        <f t="shared" ref="AL361" si="915">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288</v>
      </c>
      <c r="C364" s="290" t="s">
        <v>163</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10">
        <f>Y363</f>
        <v>0</v>
      </c>
      <c r="Z364" s="410">
        <f t="shared" ref="Z364:AB364" si="916">Z363</f>
        <v>0</v>
      </c>
      <c r="AA364" s="410">
        <f t="shared" si="916"/>
        <v>0</v>
      </c>
      <c r="AB364" s="410">
        <f t="shared" si="916"/>
        <v>0</v>
      </c>
      <c r="AC364" s="410">
        <f t="shared" ref="AC364" si="917">AC363</f>
        <v>0</v>
      </c>
      <c r="AD364" s="410">
        <f t="shared" ref="AD364" si="918">AD363</f>
        <v>0</v>
      </c>
      <c r="AE364" s="410">
        <f t="shared" ref="AE364" si="919">AE363</f>
        <v>0</v>
      </c>
      <c r="AF364" s="410">
        <f t="shared" ref="AF364" si="920">AF363</f>
        <v>0</v>
      </c>
      <c r="AG364" s="410">
        <f t="shared" ref="AG364" si="921">AG363</f>
        <v>0</v>
      </c>
      <c r="AH364" s="410">
        <f t="shared" ref="AH364" si="922">AH363</f>
        <v>0</v>
      </c>
      <c r="AI364" s="410">
        <f t="shared" ref="AI364" si="923">AI363</f>
        <v>0</v>
      </c>
      <c r="AJ364" s="410">
        <f t="shared" ref="AJ364" si="924">AJ363</f>
        <v>0</v>
      </c>
      <c r="AK364" s="410">
        <f t="shared" ref="AK364" si="925">AK363</f>
        <v>0</v>
      </c>
      <c r="AL364" s="410">
        <f t="shared" ref="AL364" si="926">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288</v>
      </c>
      <c r="C367" s="290" t="s">
        <v>163</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10">
        <f>Y366</f>
        <v>0</v>
      </c>
      <c r="Z367" s="410">
        <f t="shared" ref="Z367:AB367" si="927">Z366</f>
        <v>0</v>
      </c>
      <c r="AA367" s="410">
        <f t="shared" si="927"/>
        <v>0</v>
      </c>
      <c r="AB367" s="410">
        <f t="shared" si="927"/>
        <v>0</v>
      </c>
      <c r="AC367" s="410">
        <f t="shared" ref="AC367" si="928">AC366</f>
        <v>0</v>
      </c>
      <c r="AD367" s="410">
        <f t="shared" ref="AD367" si="929">AD366</f>
        <v>0</v>
      </c>
      <c r="AE367" s="410">
        <f t="shared" ref="AE367" si="930">AE366</f>
        <v>0</v>
      </c>
      <c r="AF367" s="410">
        <f t="shared" ref="AF367" si="931">AF366</f>
        <v>0</v>
      </c>
      <c r="AG367" s="410">
        <f t="shared" ref="AG367" si="932">AG366</f>
        <v>0</v>
      </c>
      <c r="AH367" s="410">
        <f t="shared" ref="AH367" si="933">AH366</f>
        <v>0</v>
      </c>
      <c r="AI367" s="410">
        <f t="shared" ref="AI367" si="934">AI366</f>
        <v>0</v>
      </c>
      <c r="AJ367" s="410">
        <f t="shared" ref="AJ367" si="935">AJ366</f>
        <v>0</v>
      </c>
      <c r="AK367" s="410">
        <f t="shared" ref="AK367" si="936">AK366</f>
        <v>0</v>
      </c>
      <c r="AL367" s="410">
        <f t="shared" ref="AL367" si="937">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288</v>
      </c>
      <c r="C370" s="290" t="s">
        <v>163</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10">
        <f>Y369</f>
        <v>0</v>
      </c>
      <c r="Z370" s="410">
        <f t="shared" ref="Z370:AB370" si="938">Z369</f>
        <v>0</v>
      </c>
      <c r="AA370" s="410">
        <f t="shared" si="938"/>
        <v>0</v>
      </c>
      <c r="AB370" s="410">
        <f t="shared" si="938"/>
        <v>0</v>
      </c>
      <c r="AC370" s="410">
        <f t="shared" ref="AC370" si="939">AC369</f>
        <v>0</v>
      </c>
      <c r="AD370" s="410">
        <f t="shared" ref="AD370" si="940">AD369</f>
        <v>0</v>
      </c>
      <c r="AE370" s="410">
        <f t="shared" ref="AE370" si="941">AE369</f>
        <v>0</v>
      </c>
      <c r="AF370" s="410">
        <f t="shared" ref="AF370" si="942">AF369</f>
        <v>0</v>
      </c>
      <c r="AG370" s="410">
        <f t="shared" ref="AG370" si="943">AG369</f>
        <v>0</v>
      </c>
      <c r="AH370" s="410">
        <f t="shared" ref="AH370" si="944">AH369</f>
        <v>0</v>
      </c>
      <c r="AI370" s="410">
        <f t="shared" ref="AI370" si="945">AI369</f>
        <v>0</v>
      </c>
      <c r="AJ370" s="410">
        <f t="shared" ref="AJ370" si="946">AJ369</f>
        <v>0</v>
      </c>
      <c r="AK370" s="410">
        <f t="shared" ref="AK370" si="947">AK369</f>
        <v>0</v>
      </c>
      <c r="AL370" s="410">
        <f t="shared" ref="AL370" si="948">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288</v>
      </c>
      <c r="C373" s="290" t="s">
        <v>163</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10">
        <f>Y372</f>
        <v>0</v>
      </c>
      <c r="Z373" s="410">
        <f t="shared" ref="Z373:AB373" si="949">Z372</f>
        <v>0</v>
      </c>
      <c r="AA373" s="410">
        <f t="shared" si="949"/>
        <v>0</v>
      </c>
      <c r="AB373" s="410">
        <f t="shared" si="949"/>
        <v>0</v>
      </c>
      <c r="AC373" s="410">
        <f t="shared" ref="AC373" si="950">AC372</f>
        <v>0</v>
      </c>
      <c r="AD373" s="410">
        <f t="shared" ref="AD373" si="951">AD372</f>
        <v>0</v>
      </c>
      <c r="AE373" s="410">
        <f t="shared" ref="AE373" si="952">AE372</f>
        <v>0</v>
      </c>
      <c r="AF373" s="410">
        <f t="shared" ref="AF373" si="953">AF372</f>
        <v>0</v>
      </c>
      <c r="AG373" s="410">
        <f t="shared" ref="AG373" si="954">AG372</f>
        <v>0</v>
      </c>
      <c r="AH373" s="410">
        <f t="shared" ref="AH373" si="955">AH372</f>
        <v>0</v>
      </c>
      <c r="AI373" s="410">
        <f t="shared" ref="AI373" si="956">AI372</f>
        <v>0</v>
      </c>
      <c r="AJ373" s="410">
        <f t="shared" ref="AJ373" si="957">AJ372</f>
        <v>0</v>
      </c>
      <c r="AK373" s="410">
        <f t="shared" ref="AK373" si="958">AK372</f>
        <v>0</v>
      </c>
      <c r="AL373" s="410">
        <f t="shared" ref="AL373" si="959">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288</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B376" si="960">Z375</f>
        <v>0</v>
      </c>
      <c r="AA376" s="410">
        <f t="shared" si="960"/>
        <v>0</v>
      </c>
      <c r="AB376" s="410">
        <f t="shared" si="960"/>
        <v>0</v>
      </c>
      <c r="AC376" s="410">
        <f t="shared" ref="AC376" si="961">AC375</f>
        <v>0</v>
      </c>
      <c r="AD376" s="410">
        <f t="shared" ref="AD376" si="962">AD375</f>
        <v>0</v>
      </c>
      <c r="AE376" s="410">
        <f t="shared" ref="AE376" si="963">AE375</f>
        <v>0</v>
      </c>
      <c r="AF376" s="410">
        <f t="shared" ref="AF376" si="964">AF375</f>
        <v>0</v>
      </c>
      <c r="AG376" s="410">
        <f t="shared" ref="AG376" si="965">AG375</f>
        <v>0</v>
      </c>
      <c r="AH376" s="410">
        <f t="shared" ref="AH376" si="966">AH375</f>
        <v>0</v>
      </c>
      <c r="AI376" s="410">
        <f t="shared" ref="AI376" si="967">AI375</f>
        <v>0</v>
      </c>
      <c r="AJ376" s="410">
        <f t="shared" ref="AJ376" si="968">AJ375</f>
        <v>0</v>
      </c>
      <c r="AK376" s="410">
        <f t="shared" ref="AK376" si="969">AK375</f>
        <v>0</v>
      </c>
      <c r="AL376" s="410">
        <f t="shared" ref="AL376" si="970">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273</v>
      </c>
      <c r="C378" s="328"/>
      <c r="D378" s="328">
        <f>SUM(D221:D376)</f>
        <v>9359054.4800000004</v>
      </c>
      <c r="E378" s="328">
        <f>SUM(E221:E376)</f>
        <v>9359054</v>
      </c>
      <c r="F378" s="328"/>
      <c r="G378" s="328"/>
      <c r="H378" s="328"/>
      <c r="I378" s="328"/>
      <c r="J378" s="328"/>
      <c r="K378" s="328"/>
      <c r="L378" s="328"/>
      <c r="M378" s="328"/>
      <c r="N378" s="328"/>
      <c r="O378" s="328">
        <f>SUM(O221:O376)</f>
        <v>1005</v>
      </c>
      <c r="P378" s="328">
        <f>SUM(P221:P376)</f>
        <v>1005</v>
      </c>
      <c r="Q378" s="328"/>
      <c r="R378" s="328"/>
      <c r="S378" s="328"/>
      <c r="T378" s="328"/>
      <c r="U378" s="328"/>
      <c r="V378" s="328"/>
      <c r="W378" s="328"/>
      <c r="X378" s="328"/>
      <c r="Y378" s="328">
        <f>IF(Y219="kWh",SUMPRODUCT(D221:D376,Y221:Y376))</f>
        <v>7082840</v>
      </c>
      <c r="Z378" s="328">
        <f>IF(Z219="kWh",SUMPRODUCT(D221:D376,Z221:Z376))</f>
        <v>94709.596161599999</v>
      </c>
      <c r="AA378" s="328">
        <f>IF(AA219="kw",SUMPRODUCT(N221:N376,O221:O376,AA221:AA376),SUMPRODUCT(D221:D376,AA221:AA376))</f>
        <v>3552.1985999999997</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274</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275</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1.1299999999999999E-2</v>
      </c>
      <c r="Z381" s="340">
        <f>HLOOKUP(Z$35,'3.  Distribution Rates'!$C$122:$P$133,8,FALSE)</f>
        <v>2.07E-2</v>
      </c>
      <c r="AA381" s="340">
        <f>HLOOKUP(AA$35,'3.  Distribution Rates'!$C$122:$P$133,8,FALSE)</f>
        <v>4.165</v>
      </c>
      <c r="AB381" s="340">
        <f>HLOOKUP(AB$35,'3.  Distribution Rates'!$C$122:$P$133,8,FALSE)</f>
        <v>7.0213000000000001</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276</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10116.128492999998</v>
      </c>
      <c r="Z382" s="377">
        <f>'4.  2011-2014 LRAM'!Z139*Z381</f>
        <v>678.96</v>
      </c>
      <c r="AA382" s="377">
        <f>'4.  2011-2014 LRAM'!AA139*AA381</f>
        <v>15030.4854</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 t="shared" ref="AM382:AM387" si="971">SUM(Y382:AL382)</f>
        <v>25825.573893000001</v>
      </c>
    </row>
    <row r="383" spans="1:42">
      <c r="B383" s="323" t="s">
        <v>277</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7480.4981869999992</v>
      </c>
      <c r="Z383" s="377">
        <f>'4.  2011-2014 LRAM'!Z268*Z381</f>
        <v>706.99111200000004</v>
      </c>
      <c r="AA383" s="377">
        <f>'4.  2011-2014 LRAM'!AA268*AA381</f>
        <v>16627.8462</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 t="shared" si="971"/>
        <v>24815.335499000001</v>
      </c>
    </row>
    <row r="384" spans="1:42">
      <c r="B384" s="323" t="s">
        <v>278</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8306.0264669999997</v>
      </c>
      <c r="Z384" s="377">
        <f>'4.  2011-2014 LRAM'!Z397*Z381</f>
        <v>2270.3670990000001</v>
      </c>
      <c r="AA384" s="377">
        <f>'4.  2011-2014 LRAM'!AA397*AA381</f>
        <v>21646.837799999998</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 t="shared" si="971"/>
        <v>32223.231365999996</v>
      </c>
    </row>
    <row r="385" spans="2:39">
      <c r="B385" s="323" t="s">
        <v>279</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19676.1476</v>
      </c>
      <c r="Z385" s="377">
        <f>'4.  2011-2014 LRAM'!Z527*Z381</f>
        <v>13993.0137</v>
      </c>
      <c r="AA385" s="377">
        <f>'4.  2011-2014 LRAM'!AA527*AA381</f>
        <v>21094.558800000003</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si="971"/>
        <v>54763.720100000006</v>
      </c>
    </row>
    <row r="386" spans="2:39">
      <c r="B386" s="323" t="s">
        <v>280</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972">Y208*Y381</f>
        <v>28754.205999999998</v>
      </c>
      <c r="Z386" s="377">
        <f t="shared" si="972"/>
        <v>12656.366923310354</v>
      </c>
      <c r="AA386" s="377">
        <f t="shared" si="972"/>
        <v>16247.947820160001</v>
      </c>
      <c r="AB386" s="377">
        <f t="shared" si="972"/>
        <v>0</v>
      </c>
      <c r="AC386" s="377">
        <f t="shared" si="972"/>
        <v>0</v>
      </c>
      <c r="AD386" s="377">
        <f t="shared" si="972"/>
        <v>0</v>
      </c>
      <c r="AE386" s="377">
        <f t="shared" si="972"/>
        <v>0</v>
      </c>
      <c r="AF386" s="377">
        <f t="shared" si="972"/>
        <v>0</v>
      </c>
      <c r="AG386" s="377">
        <f t="shared" si="972"/>
        <v>0</v>
      </c>
      <c r="AH386" s="377">
        <f t="shared" si="972"/>
        <v>0</v>
      </c>
      <c r="AI386" s="377">
        <f t="shared" si="972"/>
        <v>0</v>
      </c>
      <c r="AJ386" s="377">
        <f t="shared" si="972"/>
        <v>0</v>
      </c>
      <c r="AK386" s="377">
        <f t="shared" si="972"/>
        <v>0</v>
      </c>
      <c r="AL386" s="377">
        <f t="shared" si="972"/>
        <v>0</v>
      </c>
      <c r="AM386" s="628">
        <f t="shared" si="971"/>
        <v>57658.520743470348</v>
      </c>
    </row>
    <row r="387" spans="2:39">
      <c r="B387" s="323" t="s">
        <v>289</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80036.09199999999</v>
      </c>
      <c r="Z387" s="377">
        <f t="shared" ref="Z387:AL387" si="973">Z378*Z381</f>
        <v>1960.48864054512</v>
      </c>
      <c r="AA387" s="377">
        <f t="shared" si="973"/>
        <v>14794.907168999998</v>
      </c>
      <c r="AB387" s="377">
        <f t="shared" si="973"/>
        <v>0</v>
      </c>
      <c r="AC387" s="377">
        <f t="shared" si="973"/>
        <v>0</v>
      </c>
      <c r="AD387" s="377">
        <f t="shared" si="973"/>
        <v>0</v>
      </c>
      <c r="AE387" s="377">
        <f t="shared" si="973"/>
        <v>0</v>
      </c>
      <c r="AF387" s="377">
        <f t="shared" si="973"/>
        <v>0</v>
      </c>
      <c r="AG387" s="377">
        <f t="shared" si="973"/>
        <v>0</v>
      </c>
      <c r="AH387" s="377">
        <f t="shared" si="973"/>
        <v>0</v>
      </c>
      <c r="AI387" s="377">
        <f t="shared" si="973"/>
        <v>0</v>
      </c>
      <c r="AJ387" s="377">
        <f t="shared" si="973"/>
        <v>0</v>
      </c>
      <c r="AK387" s="377">
        <f t="shared" si="973"/>
        <v>0</v>
      </c>
      <c r="AL387" s="377">
        <f t="shared" si="973"/>
        <v>0</v>
      </c>
      <c r="AM387" s="628">
        <f t="shared" si="971"/>
        <v>96791.487809545113</v>
      </c>
    </row>
    <row r="388" spans="2:39" ht="15.75">
      <c r="B388" s="348" t="s">
        <v>281</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154369.09874699998</v>
      </c>
      <c r="Z388" s="345">
        <f t="shared" ref="Z388:AE388" si="974">SUM(Z382:Z387)</f>
        <v>32266.187474855476</v>
      </c>
      <c r="AA388" s="345">
        <f t="shared" si="974"/>
        <v>105442.58318916</v>
      </c>
      <c r="AB388" s="345">
        <f t="shared" si="974"/>
        <v>0</v>
      </c>
      <c r="AC388" s="345">
        <f t="shared" si="974"/>
        <v>0</v>
      </c>
      <c r="AD388" s="345">
        <f t="shared" si="974"/>
        <v>0</v>
      </c>
      <c r="AE388" s="345">
        <f t="shared" si="974"/>
        <v>0</v>
      </c>
      <c r="AF388" s="345">
        <f>SUM(AF382:AF387)</f>
        <v>0</v>
      </c>
      <c r="AG388" s="345">
        <f t="shared" ref="AG388:AL388" si="975">SUM(AG382:AG387)</f>
        <v>0</v>
      </c>
      <c r="AH388" s="345">
        <f t="shared" si="975"/>
        <v>0</v>
      </c>
      <c r="AI388" s="345">
        <f t="shared" si="975"/>
        <v>0</v>
      </c>
      <c r="AJ388" s="345">
        <f t="shared" si="975"/>
        <v>0</v>
      </c>
      <c r="AK388" s="345">
        <f t="shared" si="975"/>
        <v>0</v>
      </c>
      <c r="AL388" s="345">
        <f t="shared" si="975"/>
        <v>0</v>
      </c>
      <c r="AM388" s="406">
        <f>SUM(AM382:AM387)</f>
        <v>292077.86941101548</v>
      </c>
    </row>
    <row r="389" spans="2:39" ht="15.75">
      <c r="B389" s="348" t="s">
        <v>282</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976">Z379*Z381</f>
        <v>0</v>
      </c>
      <c r="AA389" s="346">
        <f t="shared" si="976"/>
        <v>0</v>
      </c>
      <c r="AB389" s="346">
        <f t="shared" si="976"/>
        <v>0</v>
      </c>
      <c r="AC389" s="346">
        <f t="shared" si="976"/>
        <v>0</v>
      </c>
      <c r="AD389" s="346">
        <f t="shared" si="976"/>
        <v>0</v>
      </c>
      <c r="AE389" s="346">
        <f t="shared" si="976"/>
        <v>0</v>
      </c>
      <c r="AF389" s="346">
        <f>AF379*AF381</f>
        <v>0</v>
      </c>
      <c r="AG389" s="346">
        <f t="shared" ref="AG389:AL389" si="977">AG379*AG381</f>
        <v>0</v>
      </c>
      <c r="AH389" s="346">
        <f t="shared" si="977"/>
        <v>0</v>
      </c>
      <c r="AI389" s="346">
        <f t="shared" si="977"/>
        <v>0</v>
      </c>
      <c r="AJ389" s="346">
        <f t="shared" si="977"/>
        <v>0</v>
      </c>
      <c r="AK389" s="346">
        <f t="shared" si="977"/>
        <v>0</v>
      </c>
      <c r="AL389" s="346">
        <f t="shared" si="977"/>
        <v>0</v>
      </c>
      <c r="AM389" s="406">
        <f>SUM(Y389:AL389)</f>
        <v>0</v>
      </c>
    </row>
    <row r="390" spans="2:39" ht="15.75">
      <c r="B390" s="348" t="s">
        <v>283</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292077.86941101548</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284</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7082840</v>
      </c>
      <c r="Z392" s="290">
        <f>SUMPRODUCT(E221:E376,Z221:Z376)</f>
        <v>94709.576159999997</v>
      </c>
      <c r="AA392" s="290">
        <f t="shared" ref="AA392:AL392" si="978">IF(AA219="kw",SUMPRODUCT($N$221:$N$376,$P$221:$P$376,AA221:AA376),SUMPRODUCT($E$221:$E$376,AA221:AA376))</f>
        <v>3552.1985999999997</v>
      </c>
      <c r="AB392" s="290">
        <f t="shared" si="978"/>
        <v>0</v>
      </c>
      <c r="AC392" s="290">
        <f t="shared" si="978"/>
        <v>0</v>
      </c>
      <c r="AD392" s="290">
        <f t="shared" si="978"/>
        <v>0</v>
      </c>
      <c r="AE392" s="290">
        <f t="shared" si="978"/>
        <v>0</v>
      </c>
      <c r="AF392" s="290">
        <f t="shared" si="978"/>
        <v>0</v>
      </c>
      <c r="AG392" s="290">
        <f t="shared" si="978"/>
        <v>0</v>
      </c>
      <c r="AH392" s="290">
        <f t="shared" si="978"/>
        <v>0</v>
      </c>
      <c r="AI392" s="290">
        <f t="shared" si="978"/>
        <v>0</v>
      </c>
      <c r="AJ392" s="290">
        <f t="shared" si="978"/>
        <v>0</v>
      </c>
      <c r="AK392" s="290">
        <f t="shared" si="978"/>
        <v>0</v>
      </c>
      <c r="AL392" s="290">
        <f t="shared" si="978"/>
        <v>0</v>
      </c>
      <c r="AM392" s="347"/>
    </row>
    <row r="393" spans="2:39">
      <c r="B393" s="438" t="s">
        <v>285</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979">IF(AA219="kw",SUMPRODUCT($N$221:$N$376,$Q$221:$Q$376,AA221:AA376),SUMPRODUCT($F$221:$F$376,AA221:AA376))</f>
        <v>0</v>
      </c>
      <c r="AB393" s="290">
        <f t="shared" si="979"/>
        <v>0</v>
      </c>
      <c r="AC393" s="290">
        <f t="shared" si="979"/>
        <v>0</v>
      </c>
      <c r="AD393" s="290">
        <f t="shared" si="979"/>
        <v>0</v>
      </c>
      <c r="AE393" s="290">
        <f t="shared" si="979"/>
        <v>0</v>
      </c>
      <c r="AF393" s="290">
        <f t="shared" si="979"/>
        <v>0</v>
      </c>
      <c r="AG393" s="290">
        <f t="shared" si="979"/>
        <v>0</v>
      </c>
      <c r="AH393" s="290">
        <f t="shared" si="979"/>
        <v>0</v>
      </c>
      <c r="AI393" s="290">
        <f t="shared" si="979"/>
        <v>0</v>
      </c>
      <c r="AJ393" s="290">
        <f t="shared" si="979"/>
        <v>0</v>
      </c>
      <c r="AK393" s="290">
        <f t="shared" si="979"/>
        <v>0</v>
      </c>
      <c r="AL393" s="290">
        <f t="shared" si="979"/>
        <v>0</v>
      </c>
      <c r="AM393" s="336"/>
    </row>
    <row r="394" spans="2:39">
      <c r="B394" s="438" t="s">
        <v>286</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980">IF(AA219="kw",SUMPRODUCT($N$221:$N$376,$R$221:$R$376,AA221:AA376),SUMPRODUCT($G$221:$G$376,AA221:AA376))</f>
        <v>0</v>
      </c>
      <c r="AB394" s="290">
        <f t="shared" si="980"/>
        <v>0</v>
      </c>
      <c r="AC394" s="290">
        <f t="shared" si="980"/>
        <v>0</v>
      </c>
      <c r="AD394" s="290">
        <f t="shared" si="980"/>
        <v>0</v>
      </c>
      <c r="AE394" s="290">
        <f t="shared" si="980"/>
        <v>0</v>
      </c>
      <c r="AF394" s="290">
        <f t="shared" si="980"/>
        <v>0</v>
      </c>
      <c r="AG394" s="290">
        <f t="shared" si="980"/>
        <v>0</v>
      </c>
      <c r="AH394" s="290">
        <f t="shared" si="980"/>
        <v>0</v>
      </c>
      <c r="AI394" s="290">
        <f t="shared" si="980"/>
        <v>0</v>
      </c>
      <c r="AJ394" s="290">
        <f t="shared" si="980"/>
        <v>0</v>
      </c>
      <c r="AK394" s="290">
        <f t="shared" si="980"/>
        <v>0</v>
      </c>
      <c r="AL394" s="290">
        <f t="shared" si="980"/>
        <v>0</v>
      </c>
      <c r="AM394" s="336"/>
    </row>
    <row r="395" spans="2:39">
      <c r="B395" s="439" t="s">
        <v>287</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981">IF(AA219="kw",SUMPRODUCT($N$221:$N$376,$S$221:$S$376,AA221:AA376),SUMPRODUCT($H$221:$H$376,AA221:AA376))</f>
        <v>0</v>
      </c>
      <c r="AB395" s="325">
        <f t="shared" si="981"/>
        <v>0</v>
      </c>
      <c r="AC395" s="325">
        <f t="shared" si="981"/>
        <v>0</v>
      </c>
      <c r="AD395" s="325">
        <f t="shared" si="981"/>
        <v>0</v>
      </c>
      <c r="AE395" s="325">
        <f t="shared" si="981"/>
        <v>0</v>
      </c>
      <c r="AF395" s="325">
        <f t="shared" si="981"/>
        <v>0</v>
      </c>
      <c r="AG395" s="325">
        <f t="shared" si="981"/>
        <v>0</v>
      </c>
      <c r="AH395" s="325">
        <f t="shared" si="981"/>
        <v>0</v>
      </c>
      <c r="AI395" s="325">
        <f t="shared" si="981"/>
        <v>0</v>
      </c>
      <c r="AJ395" s="325">
        <f t="shared" si="981"/>
        <v>0</v>
      </c>
      <c r="AK395" s="325">
        <f t="shared" si="981"/>
        <v>0</v>
      </c>
      <c r="AL395" s="325">
        <f t="shared" si="981"/>
        <v>0</v>
      </c>
      <c r="AM395" s="385"/>
    </row>
    <row r="396" spans="2:39" ht="21" customHeight="1">
      <c r="B396" s="367" t="s">
        <v>584</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290</v>
      </c>
      <c r="C399" s="280"/>
      <c r="D399" s="589" t="s">
        <v>523</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99" t="s">
        <v>210</v>
      </c>
      <c r="C400" s="901" t="s">
        <v>33</v>
      </c>
      <c r="D400" s="283" t="s">
        <v>421</v>
      </c>
      <c r="E400" s="903" t="s">
        <v>208</v>
      </c>
      <c r="F400" s="904"/>
      <c r="G400" s="904"/>
      <c r="H400" s="904"/>
      <c r="I400" s="904"/>
      <c r="J400" s="904"/>
      <c r="K400" s="904"/>
      <c r="L400" s="904"/>
      <c r="M400" s="905"/>
      <c r="N400" s="908" t="s">
        <v>212</v>
      </c>
      <c r="O400" s="283" t="s">
        <v>422</v>
      </c>
      <c r="P400" s="903" t="s">
        <v>211</v>
      </c>
      <c r="Q400" s="904"/>
      <c r="R400" s="904"/>
      <c r="S400" s="904"/>
      <c r="T400" s="904"/>
      <c r="U400" s="904"/>
      <c r="V400" s="904"/>
      <c r="W400" s="904"/>
      <c r="X400" s="905"/>
      <c r="Y400" s="906" t="s">
        <v>242</v>
      </c>
      <c r="Z400" s="907"/>
      <c r="AA400" s="907"/>
      <c r="AB400" s="907"/>
      <c r="AC400" s="844"/>
      <c r="AD400" s="844"/>
      <c r="AE400" s="844"/>
      <c r="AF400" s="844"/>
      <c r="AG400" s="844"/>
      <c r="AH400" s="844"/>
      <c r="AI400" s="844"/>
      <c r="AJ400" s="844"/>
      <c r="AK400" s="844"/>
      <c r="AL400" s="844"/>
      <c r="AM400" s="845"/>
    </row>
    <row r="401" spans="1:39" ht="61.5" customHeight="1">
      <c r="B401" s="900"/>
      <c r="C401" s="902"/>
      <c r="D401" s="284">
        <v>2017</v>
      </c>
      <c r="E401" s="284">
        <v>2018</v>
      </c>
      <c r="F401" s="284">
        <v>2019</v>
      </c>
      <c r="G401" s="284">
        <v>2020</v>
      </c>
      <c r="H401" s="284">
        <v>2021</v>
      </c>
      <c r="I401" s="284">
        <v>2022</v>
      </c>
      <c r="J401" s="284">
        <v>2023</v>
      </c>
      <c r="K401" s="284">
        <v>2024</v>
      </c>
      <c r="L401" s="284">
        <v>2025</v>
      </c>
      <c r="M401" s="284">
        <v>2026</v>
      </c>
      <c r="N401" s="909"/>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Streetlighting</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501</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494</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307</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AB405" si="982">Z404</f>
        <v>0</v>
      </c>
      <c r="AA405" s="410">
        <f t="shared" si="982"/>
        <v>0</v>
      </c>
      <c r="AB405" s="410">
        <f t="shared" si="982"/>
        <v>0</v>
      </c>
      <c r="AC405" s="410">
        <f t="shared" ref="AC405" si="983">AC404</f>
        <v>0</v>
      </c>
      <c r="AD405" s="410">
        <f t="shared" ref="AD405" si="984">AD404</f>
        <v>0</v>
      </c>
      <c r="AE405" s="410">
        <f t="shared" ref="AE405" si="985">AE404</f>
        <v>0</v>
      </c>
      <c r="AF405" s="410">
        <f t="shared" ref="AF405" si="986">AF404</f>
        <v>0</v>
      </c>
      <c r="AG405" s="410">
        <f t="shared" ref="AG405" si="987">AG404</f>
        <v>0</v>
      </c>
      <c r="AH405" s="410">
        <f t="shared" ref="AH405" si="988">AH404</f>
        <v>0</v>
      </c>
      <c r="AI405" s="410">
        <f t="shared" ref="AI405" si="989">AI404</f>
        <v>0</v>
      </c>
      <c r="AJ405" s="410">
        <f t="shared" ref="AJ405" si="990">AJ404</f>
        <v>0</v>
      </c>
      <c r="AK405" s="410">
        <f t="shared" ref="AK405" si="991">AK404</f>
        <v>0</v>
      </c>
      <c r="AL405" s="410">
        <f t="shared" ref="AL405" si="992">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307</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AB408" si="993">Z407</f>
        <v>0</v>
      </c>
      <c r="AA408" s="410">
        <f t="shared" si="993"/>
        <v>0</v>
      </c>
      <c r="AB408" s="410">
        <f t="shared" si="993"/>
        <v>0</v>
      </c>
      <c r="AC408" s="410">
        <f t="shared" ref="AC408" si="994">AC407</f>
        <v>0</v>
      </c>
      <c r="AD408" s="410">
        <f t="shared" ref="AD408" si="995">AD407</f>
        <v>0</v>
      </c>
      <c r="AE408" s="410">
        <f t="shared" ref="AE408" si="996">AE407</f>
        <v>0</v>
      </c>
      <c r="AF408" s="410">
        <f t="shared" ref="AF408" si="997">AF407</f>
        <v>0</v>
      </c>
      <c r="AG408" s="410">
        <f t="shared" ref="AG408" si="998">AG407</f>
        <v>0</v>
      </c>
      <c r="AH408" s="410">
        <f t="shared" ref="AH408" si="999">AH407</f>
        <v>0</v>
      </c>
      <c r="AI408" s="410">
        <f t="shared" ref="AI408" si="1000">AI407</f>
        <v>0</v>
      </c>
      <c r="AJ408" s="410">
        <f t="shared" ref="AJ408" si="1001">AJ407</f>
        <v>0</v>
      </c>
      <c r="AK408" s="410">
        <f t="shared" ref="AK408" si="1002">AK407</f>
        <v>0</v>
      </c>
      <c r="AL408" s="410">
        <f t="shared" ref="AL408" si="1003">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307</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AB411" si="1004">Z410</f>
        <v>0</v>
      </c>
      <c r="AA411" s="410">
        <f t="shared" si="1004"/>
        <v>0</v>
      </c>
      <c r="AB411" s="410">
        <f t="shared" si="1004"/>
        <v>0</v>
      </c>
      <c r="AC411" s="410">
        <f t="shared" ref="AC411" si="1005">AC410</f>
        <v>0</v>
      </c>
      <c r="AD411" s="410">
        <f t="shared" ref="AD411" si="1006">AD410</f>
        <v>0</v>
      </c>
      <c r="AE411" s="410">
        <f t="shared" ref="AE411" si="1007">AE410</f>
        <v>0</v>
      </c>
      <c r="AF411" s="410">
        <f t="shared" ref="AF411" si="1008">AF410</f>
        <v>0</v>
      </c>
      <c r="AG411" s="410">
        <f t="shared" ref="AG411" si="1009">AG410</f>
        <v>0</v>
      </c>
      <c r="AH411" s="410">
        <f t="shared" ref="AH411" si="1010">AH410</f>
        <v>0</v>
      </c>
      <c r="AI411" s="410">
        <f t="shared" ref="AI411" si="1011">AI410</f>
        <v>0</v>
      </c>
      <c r="AJ411" s="410">
        <f t="shared" ref="AJ411" si="1012">AJ410</f>
        <v>0</v>
      </c>
      <c r="AK411" s="410">
        <f t="shared" ref="AK411" si="1013">AK410</f>
        <v>0</v>
      </c>
      <c r="AL411" s="410">
        <f t="shared" ref="AL411" si="1014">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677</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307</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AB414" si="1015">Z413</f>
        <v>0</v>
      </c>
      <c r="AA414" s="410">
        <f t="shared" si="1015"/>
        <v>0</v>
      </c>
      <c r="AB414" s="410">
        <f t="shared" si="1015"/>
        <v>0</v>
      </c>
      <c r="AC414" s="410">
        <f t="shared" ref="AC414" si="1016">AC413</f>
        <v>0</v>
      </c>
      <c r="AD414" s="410">
        <f t="shared" ref="AD414" si="1017">AD413</f>
        <v>0</v>
      </c>
      <c r="AE414" s="410">
        <f t="shared" ref="AE414" si="1018">AE413</f>
        <v>0</v>
      </c>
      <c r="AF414" s="410">
        <f t="shared" ref="AF414" si="1019">AF413</f>
        <v>0</v>
      </c>
      <c r="AG414" s="410">
        <f t="shared" ref="AG414" si="1020">AG413</f>
        <v>0</v>
      </c>
      <c r="AH414" s="410">
        <f t="shared" ref="AH414" si="1021">AH413</f>
        <v>0</v>
      </c>
      <c r="AI414" s="410">
        <f t="shared" ref="AI414" si="1022">AI413</f>
        <v>0</v>
      </c>
      <c r="AJ414" s="410">
        <f t="shared" ref="AJ414" si="1023">AJ413</f>
        <v>0</v>
      </c>
      <c r="AK414" s="410">
        <f t="shared" ref="AK414" si="1024">AK413</f>
        <v>0</v>
      </c>
      <c r="AL414" s="410">
        <f t="shared" ref="AL414" si="1025">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307</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AB417" si="1026">Z416</f>
        <v>0</v>
      </c>
      <c r="AA417" s="410">
        <f t="shared" si="1026"/>
        <v>0</v>
      </c>
      <c r="AB417" s="410">
        <f t="shared" si="1026"/>
        <v>0</v>
      </c>
      <c r="AC417" s="410">
        <f t="shared" ref="AC417" si="1027">AC416</f>
        <v>0</v>
      </c>
      <c r="AD417" s="410">
        <f t="shared" ref="AD417" si="1028">AD416</f>
        <v>0</v>
      </c>
      <c r="AE417" s="410">
        <f t="shared" ref="AE417" si="1029">AE416</f>
        <v>0</v>
      </c>
      <c r="AF417" s="410">
        <f t="shared" ref="AF417" si="1030">AF416</f>
        <v>0</v>
      </c>
      <c r="AG417" s="410">
        <f t="shared" ref="AG417" si="1031">AG416</f>
        <v>0</v>
      </c>
      <c r="AH417" s="410">
        <f t="shared" ref="AH417" si="1032">AH416</f>
        <v>0</v>
      </c>
      <c r="AI417" s="410">
        <f t="shared" ref="AI417" si="1033">AI416</f>
        <v>0</v>
      </c>
      <c r="AJ417" s="410">
        <f t="shared" ref="AJ417" si="1034">AJ416</f>
        <v>0</v>
      </c>
      <c r="AK417" s="410">
        <f t="shared" ref="AK417" si="1035">AK416</f>
        <v>0</v>
      </c>
      <c r="AL417" s="410">
        <f t="shared" ref="AL417" si="1036">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495</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307</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AB421" si="1037">Z420</f>
        <v>0</v>
      </c>
      <c r="AA421" s="410">
        <f t="shared" si="1037"/>
        <v>0</v>
      </c>
      <c r="AB421" s="410">
        <f t="shared" si="1037"/>
        <v>0</v>
      </c>
      <c r="AC421" s="410">
        <f t="shared" ref="AC421" si="1038">AC420</f>
        <v>0</v>
      </c>
      <c r="AD421" s="410">
        <f t="shared" ref="AD421" si="1039">AD420</f>
        <v>0</v>
      </c>
      <c r="AE421" s="410">
        <f t="shared" ref="AE421" si="1040">AE420</f>
        <v>0</v>
      </c>
      <c r="AF421" s="410">
        <f t="shared" ref="AF421" si="1041">AF420</f>
        <v>0</v>
      </c>
      <c r="AG421" s="410">
        <f t="shared" ref="AG421" si="1042">AG420</f>
        <v>0</v>
      </c>
      <c r="AH421" s="410">
        <f t="shared" ref="AH421" si="1043">AH420</f>
        <v>0</v>
      </c>
      <c r="AI421" s="410">
        <f t="shared" ref="AI421" si="1044">AI420</f>
        <v>0</v>
      </c>
      <c r="AJ421" s="410">
        <f t="shared" ref="AJ421" si="1045">AJ420</f>
        <v>0</v>
      </c>
      <c r="AK421" s="410">
        <f t="shared" ref="AK421" si="1046">AK420</f>
        <v>0</v>
      </c>
      <c r="AL421" s="410">
        <f t="shared" ref="AL421" si="1047">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307</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AB424" si="1048">Z423</f>
        <v>0</v>
      </c>
      <c r="AA424" s="410">
        <f t="shared" si="1048"/>
        <v>0</v>
      </c>
      <c r="AB424" s="410">
        <f t="shared" si="1048"/>
        <v>0</v>
      </c>
      <c r="AC424" s="410">
        <f t="shared" ref="AC424" si="1049">AC423</f>
        <v>0</v>
      </c>
      <c r="AD424" s="410">
        <f t="shared" ref="AD424" si="1050">AD423</f>
        <v>0</v>
      </c>
      <c r="AE424" s="410">
        <f t="shared" ref="AE424" si="1051">AE423</f>
        <v>0</v>
      </c>
      <c r="AF424" s="410">
        <f t="shared" ref="AF424" si="1052">AF423</f>
        <v>0</v>
      </c>
      <c r="AG424" s="410">
        <f t="shared" ref="AG424" si="1053">AG423</f>
        <v>0</v>
      </c>
      <c r="AH424" s="410">
        <f t="shared" ref="AH424" si="1054">AH423</f>
        <v>0</v>
      </c>
      <c r="AI424" s="410">
        <f t="shared" ref="AI424" si="1055">AI423</f>
        <v>0</v>
      </c>
      <c r="AJ424" s="410">
        <f t="shared" ref="AJ424" si="1056">AJ423</f>
        <v>0</v>
      </c>
      <c r="AK424" s="410">
        <f t="shared" ref="AK424" si="1057">AK423</f>
        <v>0</v>
      </c>
      <c r="AL424" s="410">
        <f t="shared" ref="AL424" si="1058">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307</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AB427" si="1059">Z426</f>
        <v>0</v>
      </c>
      <c r="AA427" s="410">
        <f t="shared" si="1059"/>
        <v>0</v>
      </c>
      <c r="AB427" s="410">
        <f t="shared" si="1059"/>
        <v>0</v>
      </c>
      <c r="AC427" s="410">
        <f t="shared" ref="AC427" si="1060">AC426</f>
        <v>0</v>
      </c>
      <c r="AD427" s="410">
        <f t="shared" ref="AD427" si="1061">AD426</f>
        <v>0</v>
      </c>
      <c r="AE427" s="410">
        <f t="shared" ref="AE427" si="1062">AE426</f>
        <v>0</v>
      </c>
      <c r="AF427" s="410">
        <f t="shared" ref="AF427" si="1063">AF426</f>
        <v>0</v>
      </c>
      <c r="AG427" s="410">
        <f t="shared" ref="AG427" si="1064">AG426</f>
        <v>0</v>
      </c>
      <c r="AH427" s="410">
        <f t="shared" ref="AH427" si="1065">AH426</f>
        <v>0</v>
      </c>
      <c r="AI427" s="410">
        <f t="shared" ref="AI427" si="1066">AI426</f>
        <v>0</v>
      </c>
      <c r="AJ427" s="410">
        <f t="shared" ref="AJ427" si="1067">AJ426</f>
        <v>0</v>
      </c>
      <c r="AK427" s="410">
        <f t="shared" ref="AK427" si="1068">AK426</f>
        <v>0</v>
      </c>
      <c r="AL427" s="410">
        <f t="shared" ref="AL427" si="1069">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307</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AB430" si="1070">Z429</f>
        <v>0</v>
      </c>
      <c r="AA430" s="410">
        <f t="shared" si="1070"/>
        <v>0</v>
      </c>
      <c r="AB430" s="410">
        <f t="shared" si="1070"/>
        <v>0</v>
      </c>
      <c r="AC430" s="410">
        <f t="shared" ref="AC430" si="1071">AC429</f>
        <v>0</v>
      </c>
      <c r="AD430" s="410">
        <f t="shared" ref="AD430" si="1072">AD429</f>
        <v>0</v>
      </c>
      <c r="AE430" s="410">
        <f t="shared" ref="AE430" si="1073">AE429</f>
        <v>0</v>
      </c>
      <c r="AF430" s="410">
        <f t="shared" ref="AF430" si="1074">AF429</f>
        <v>0</v>
      </c>
      <c r="AG430" s="410">
        <f t="shared" ref="AG430" si="1075">AG429</f>
        <v>0</v>
      </c>
      <c r="AH430" s="410">
        <f t="shared" ref="AH430" si="1076">AH429</f>
        <v>0</v>
      </c>
      <c r="AI430" s="410">
        <f t="shared" ref="AI430" si="1077">AI429</f>
        <v>0</v>
      </c>
      <c r="AJ430" s="410">
        <f t="shared" ref="AJ430" si="1078">AJ429</f>
        <v>0</v>
      </c>
      <c r="AK430" s="410">
        <f t="shared" ref="AK430" si="1079">AK429</f>
        <v>0</v>
      </c>
      <c r="AL430" s="410">
        <f t="shared" ref="AL430" si="1080">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307</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AB433" si="1081">Z432</f>
        <v>0</v>
      </c>
      <c r="AA433" s="410">
        <f t="shared" si="1081"/>
        <v>0</v>
      </c>
      <c r="AB433" s="410">
        <f t="shared" si="1081"/>
        <v>0</v>
      </c>
      <c r="AC433" s="410">
        <f t="shared" ref="AC433" si="1082">AC432</f>
        <v>0</v>
      </c>
      <c r="AD433" s="410">
        <f t="shared" ref="AD433" si="1083">AD432</f>
        <v>0</v>
      </c>
      <c r="AE433" s="410">
        <f t="shared" ref="AE433" si="1084">AE432</f>
        <v>0</v>
      </c>
      <c r="AF433" s="410">
        <f t="shared" ref="AF433" si="1085">AF432</f>
        <v>0</v>
      </c>
      <c r="AG433" s="410">
        <f t="shared" ref="AG433" si="1086">AG432</f>
        <v>0</v>
      </c>
      <c r="AH433" s="410">
        <f t="shared" ref="AH433" si="1087">AH432</f>
        <v>0</v>
      </c>
      <c r="AI433" s="410">
        <f t="shared" ref="AI433" si="1088">AI432</f>
        <v>0</v>
      </c>
      <c r="AJ433" s="410">
        <f t="shared" ref="AJ433" si="1089">AJ432</f>
        <v>0</v>
      </c>
      <c r="AK433" s="410">
        <f t="shared" ref="AK433" si="1090">AK432</f>
        <v>0</v>
      </c>
      <c r="AL433" s="410">
        <f t="shared" ref="AL433" si="1091">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307</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AB437" si="1092">Z436</f>
        <v>0</v>
      </c>
      <c r="AA437" s="410">
        <f t="shared" si="1092"/>
        <v>0</v>
      </c>
      <c r="AB437" s="410">
        <f t="shared" si="1092"/>
        <v>0</v>
      </c>
      <c r="AC437" s="410">
        <f t="shared" ref="AC437" si="1093">AC436</f>
        <v>0</v>
      </c>
      <c r="AD437" s="410">
        <f t="shared" ref="AD437" si="1094">AD436</f>
        <v>0</v>
      </c>
      <c r="AE437" s="410">
        <f t="shared" ref="AE437" si="1095">AE436</f>
        <v>0</v>
      </c>
      <c r="AF437" s="410">
        <f t="shared" ref="AF437" si="1096">AF436</f>
        <v>0</v>
      </c>
      <c r="AG437" s="410">
        <f t="shared" ref="AG437" si="1097">AG436</f>
        <v>0</v>
      </c>
      <c r="AH437" s="410">
        <f t="shared" ref="AH437" si="1098">AH436</f>
        <v>0</v>
      </c>
      <c r="AI437" s="410">
        <f t="shared" ref="AI437" si="1099">AI436</f>
        <v>0</v>
      </c>
      <c r="AJ437" s="410">
        <f t="shared" ref="AJ437" si="1100">AJ436</f>
        <v>0</v>
      </c>
      <c r="AK437" s="410">
        <f t="shared" ref="AK437" si="1101">AK436</f>
        <v>0</v>
      </c>
      <c r="AL437" s="410">
        <f t="shared" ref="AL437" si="1102">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307</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AB440" si="1103">Z439</f>
        <v>0</v>
      </c>
      <c r="AA440" s="410">
        <f t="shared" si="1103"/>
        <v>0</v>
      </c>
      <c r="AB440" s="410">
        <f t="shared" si="1103"/>
        <v>0</v>
      </c>
      <c r="AC440" s="410">
        <f t="shared" ref="AC440" si="1104">AC439</f>
        <v>0</v>
      </c>
      <c r="AD440" s="410">
        <f t="shared" ref="AD440" si="1105">AD439</f>
        <v>0</v>
      </c>
      <c r="AE440" s="410">
        <f t="shared" ref="AE440" si="1106">AE439</f>
        <v>0</v>
      </c>
      <c r="AF440" s="410">
        <f t="shared" ref="AF440" si="1107">AF439</f>
        <v>0</v>
      </c>
      <c r="AG440" s="410">
        <f t="shared" ref="AG440" si="1108">AG439</f>
        <v>0</v>
      </c>
      <c r="AH440" s="410">
        <f t="shared" ref="AH440" si="1109">AH439</f>
        <v>0</v>
      </c>
      <c r="AI440" s="410">
        <f t="shared" ref="AI440" si="1110">AI439</f>
        <v>0</v>
      </c>
      <c r="AJ440" s="410">
        <f t="shared" ref="AJ440" si="1111">AJ439</f>
        <v>0</v>
      </c>
      <c r="AK440" s="410">
        <f t="shared" ref="AK440" si="1112">AK439</f>
        <v>0</v>
      </c>
      <c r="AL440" s="410">
        <f t="shared" ref="AL440" si="1113">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307</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AB443" si="1114">Z442</f>
        <v>0</v>
      </c>
      <c r="AA443" s="410">
        <f t="shared" si="1114"/>
        <v>0</v>
      </c>
      <c r="AB443" s="410">
        <f t="shared" si="1114"/>
        <v>0</v>
      </c>
      <c r="AC443" s="410">
        <f t="shared" ref="AC443" si="1115">AC442</f>
        <v>0</v>
      </c>
      <c r="AD443" s="410">
        <f t="shared" ref="AD443" si="1116">AD442</f>
        <v>0</v>
      </c>
      <c r="AE443" s="410">
        <f t="shared" ref="AE443" si="1117">AE442</f>
        <v>0</v>
      </c>
      <c r="AF443" s="410">
        <f t="shared" ref="AF443" si="1118">AF442</f>
        <v>0</v>
      </c>
      <c r="AG443" s="410">
        <f t="shared" ref="AG443" si="1119">AG442</f>
        <v>0</v>
      </c>
      <c r="AH443" s="410">
        <f t="shared" ref="AH443" si="1120">AH442</f>
        <v>0</v>
      </c>
      <c r="AI443" s="410">
        <f t="shared" ref="AI443" si="1121">AI442</f>
        <v>0</v>
      </c>
      <c r="AJ443" s="410">
        <f t="shared" ref="AJ443" si="1122">AJ442</f>
        <v>0</v>
      </c>
      <c r="AK443" s="410">
        <f t="shared" ref="AK443" si="1123">AK442</f>
        <v>0</v>
      </c>
      <c r="AL443" s="410">
        <f t="shared" ref="AL443" si="1124">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307</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AB447" si="1125">Z446</f>
        <v>0</v>
      </c>
      <c r="AA447" s="410">
        <f t="shared" si="1125"/>
        <v>0</v>
      </c>
      <c r="AB447" s="410">
        <f t="shared" si="1125"/>
        <v>0</v>
      </c>
      <c r="AC447" s="410">
        <f t="shared" ref="AC447" si="1126">AC446</f>
        <v>0</v>
      </c>
      <c r="AD447" s="410">
        <f t="shared" ref="AD447" si="1127">AD446</f>
        <v>0</v>
      </c>
      <c r="AE447" s="410">
        <f t="shared" ref="AE447" si="1128">AE446</f>
        <v>0</v>
      </c>
      <c r="AF447" s="410">
        <f t="shared" ref="AF447" si="1129">AF446</f>
        <v>0</v>
      </c>
      <c r="AG447" s="410">
        <f t="shared" ref="AG447" si="1130">AG446</f>
        <v>0</v>
      </c>
      <c r="AH447" s="410">
        <f t="shared" ref="AH447" si="1131">AH446</f>
        <v>0</v>
      </c>
      <c r="AI447" s="410">
        <f t="shared" ref="AI447" si="1132">AI446</f>
        <v>0</v>
      </c>
      <c r="AJ447" s="410">
        <f t="shared" ref="AJ447" si="1133">AJ446</f>
        <v>0</v>
      </c>
      <c r="AK447" s="410">
        <f t="shared" ref="AK447" si="1134">AK446</f>
        <v>0</v>
      </c>
      <c r="AL447" s="410">
        <f t="shared" ref="AL447" si="1135">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487</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492</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307</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B451" si="1136">Z450</f>
        <v>0</v>
      </c>
      <c r="AA451" s="410">
        <f t="shared" si="1136"/>
        <v>0</v>
      </c>
      <c r="AB451" s="410">
        <f t="shared" si="1136"/>
        <v>0</v>
      </c>
      <c r="AC451" s="410">
        <f t="shared" ref="AC451:AL451" si="1137">AC450</f>
        <v>0</v>
      </c>
      <c r="AD451" s="410">
        <f t="shared" si="1137"/>
        <v>0</v>
      </c>
      <c r="AE451" s="410">
        <f t="shared" si="1137"/>
        <v>0</v>
      </c>
      <c r="AF451" s="410">
        <f t="shared" si="1137"/>
        <v>0</v>
      </c>
      <c r="AG451" s="410">
        <f t="shared" si="1137"/>
        <v>0</v>
      </c>
      <c r="AH451" s="410">
        <f t="shared" si="1137"/>
        <v>0</v>
      </c>
      <c r="AI451" s="410">
        <f t="shared" si="1137"/>
        <v>0</v>
      </c>
      <c r="AJ451" s="410">
        <f t="shared" si="1137"/>
        <v>0</v>
      </c>
      <c r="AK451" s="410">
        <f t="shared" si="1137"/>
        <v>0</v>
      </c>
      <c r="AL451" s="410">
        <f t="shared" si="1137"/>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488</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307</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B454" si="1138">Z453</f>
        <v>0</v>
      </c>
      <c r="AA454" s="410">
        <f t="shared" si="1138"/>
        <v>0</v>
      </c>
      <c r="AB454" s="410">
        <f t="shared" si="1138"/>
        <v>0</v>
      </c>
      <c r="AC454" s="410">
        <f t="shared" ref="AC454:AL454" si="1139">AC453</f>
        <v>0</v>
      </c>
      <c r="AD454" s="410">
        <f t="shared" si="1139"/>
        <v>0</v>
      </c>
      <c r="AE454" s="410">
        <f t="shared" si="1139"/>
        <v>0</v>
      </c>
      <c r="AF454" s="410">
        <f t="shared" si="1139"/>
        <v>0</v>
      </c>
      <c r="AG454" s="410">
        <f t="shared" si="1139"/>
        <v>0</v>
      </c>
      <c r="AH454" s="410">
        <f t="shared" si="1139"/>
        <v>0</v>
      </c>
      <c r="AI454" s="410">
        <f t="shared" si="1139"/>
        <v>0</v>
      </c>
      <c r="AJ454" s="410">
        <f t="shared" si="1139"/>
        <v>0</v>
      </c>
      <c r="AK454" s="410">
        <f t="shared" si="1139"/>
        <v>0</v>
      </c>
      <c r="AL454" s="410">
        <f t="shared" si="1139"/>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493</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307</v>
      </c>
      <c r="C458" s="290" t="s">
        <v>163</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B458" si="1140">Z457</f>
        <v>0</v>
      </c>
      <c r="AA458" s="410">
        <f t="shared" si="1140"/>
        <v>0</v>
      </c>
      <c r="AB458" s="410">
        <f t="shared" si="1140"/>
        <v>0</v>
      </c>
      <c r="AC458" s="410">
        <f t="shared" ref="AC458:AL458" si="1141">AC457</f>
        <v>0</v>
      </c>
      <c r="AD458" s="410">
        <f t="shared" si="1141"/>
        <v>0</v>
      </c>
      <c r="AE458" s="410">
        <f t="shared" si="1141"/>
        <v>0</v>
      </c>
      <c r="AF458" s="410">
        <f t="shared" si="1141"/>
        <v>0</v>
      </c>
      <c r="AG458" s="410">
        <f t="shared" si="1141"/>
        <v>0</v>
      </c>
      <c r="AH458" s="410">
        <f t="shared" si="1141"/>
        <v>0</v>
      </c>
      <c r="AI458" s="410">
        <f t="shared" si="1141"/>
        <v>0</v>
      </c>
      <c r="AJ458" s="410">
        <f t="shared" si="1141"/>
        <v>0</v>
      </c>
      <c r="AK458" s="410">
        <f t="shared" si="1141"/>
        <v>0</v>
      </c>
      <c r="AL458" s="410">
        <f t="shared" si="1141"/>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307</v>
      </c>
      <c r="C461" s="290" t="s">
        <v>163</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10">
        <f>Y460</f>
        <v>0</v>
      </c>
      <c r="Z461" s="410">
        <f t="shared" ref="Z461:AB461" si="1142">Z460</f>
        <v>0</v>
      </c>
      <c r="AA461" s="410">
        <f t="shared" si="1142"/>
        <v>0</v>
      </c>
      <c r="AB461" s="410">
        <f t="shared" si="1142"/>
        <v>0</v>
      </c>
      <c r="AC461" s="410">
        <f t="shared" ref="AC461:AL461" si="1143">AC460</f>
        <v>0</v>
      </c>
      <c r="AD461" s="410">
        <f t="shared" si="1143"/>
        <v>0</v>
      </c>
      <c r="AE461" s="410">
        <f t="shared" si="1143"/>
        <v>0</v>
      </c>
      <c r="AF461" s="410">
        <f t="shared" si="1143"/>
        <v>0</v>
      </c>
      <c r="AG461" s="410">
        <f t="shared" si="1143"/>
        <v>0</v>
      </c>
      <c r="AH461" s="410">
        <f t="shared" si="1143"/>
        <v>0</v>
      </c>
      <c r="AI461" s="410">
        <f t="shared" si="1143"/>
        <v>0</v>
      </c>
      <c r="AJ461" s="410">
        <f t="shared" si="1143"/>
        <v>0</v>
      </c>
      <c r="AK461" s="410">
        <f t="shared" si="1143"/>
        <v>0</v>
      </c>
      <c r="AL461" s="410">
        <f t="shared" si="1143"/>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307</v>
      </c>
      <c r="C464" s="290" t="s">
        <v>163</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10">
        <f>Y463</f>
        <v>0</v>
      </c>
      <c r="Z464" s="410">
        <f t="shared" ref="Z464:AB464" si="1144">Z463</f>
        <v>0</v>
      </c>
      <c r="AA464" s="410">
        <f t="shared" si="1144"/>
        <v>0</v>
      </c>
      <c r="AB464" s="410">
        <f t="shared" si="1144"/>
        <v>0</v>
      </c>
      <c r="AC464" s="410">
        <f t="shared" ref="AC464:AL464" si="1145">AC463</f>
        <v>0</v>
      </c>
      <c r="AD464" s="410">
        <f t="shared" si="1145"/>
        <v>0</v>
      </c>
      <c r="AE464" s="410">
        <f t="shared" si="1145"/>
        <v>0</v>
      </c>
      <c r="AF464" s="410">
        <f t="shared" si="1145"/>
        <v>0</v>
      </c>
      <c r="AG464" s="410">
        <f t="shared" si="1145"/>
        <v>0</v>
      </c>
      <c r="AH464" s="410">
        <f t="shared" si="1145"/>
        <v>0</v>
      </c>
      <c r="AI464" s="410">
        <f t="shared" si="1145"/>
        <v>0</v>
      </c>
      <c r="AJ464" s="410">
        <f t="shared" si="1145"/>
        <v>0</v>
      </c>
      <c r="AK464" s="410">
        <f t="shared" si="1145"/>
        <v>0</v>
      </c>
      <c r="AL464" s="410">
        <f t="shared" si="1145"/>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307</v>
      </c>
      <c r="C467" s="290" t="s">
        <v>163</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10">
        <f t="shared" ref="Y467:AB467" si="1146">Y466</f>
        <v>0</v>
      </c>
      <c r="Z467" s="410">
        <f t="shared" si="1146"/>
        <v>0</v>
      </c>
      <c r="AA467" s="410">
        <f t="shared" si="1146"/>
        <v>0</v>
      </c>
      <c r="AB467" s="410">
        <f t="shared" si="1146"/>
        <v>0</v>
      </c>
      <c r="AC467" s="410">
        <f t="shared" ref="AC467:AL467" si="1147">AC466</f>
        <v>0</v>
      </c>
      <c r="AD467" s="410">
        <f t="shared" si="1147"/>
        <v>0</v>
      </c>
      <c r="AE467" s="410">
        <f t="shared" si="1147"/>
        <v>0</v>
      </c>
      <c r="AF467" s="410">
        <f t="shared" si="1147"/>
        <v>0</v>
      </c>
      <c r="AG467" s="410">
        <f t="shared" si="1147"/>
        <v>0</v>
      </c>
      <c r="AH467" s="410">
        <f t="shared" si="1147"/>
        <v>0</v>
      </c>
      <c r="AI467" s="410">
        <f t="shared" si="1147"/>
        <v>0</v>
      </c>
      <c r="AJ467" s="410">
        <f t="shared" si="1147"/>
        <v>0</v>
      </c>
      <c r="AK467" s="410">
        <f t="shared" si="1147"/>
        <v>0</v>
      </c>
      <c r="AL467" s="410">
        <f t="shared" si="1147"/>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500</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496</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5282091</v>
      </c>
      <c r="E471" s="294"/>
      <c r="F471" s="294"/>
      <c r="G471" s="294"/>
      <c r="H471" s="294"/>
      <c r="I471" s="294"/>
      <c r="J471" s="294"/>
      <c r="K471" s="294"/>
      <c r="L471" s="294"/>
      <c r="M471" s="294"/>
      <c r="N471" s="290"/>
      <c r="O471" s="294">
        <v>366</v>
      </c>
      <c r="P471" s="294"/>
      <c r="Q471" s="294"/>
      <c r="R471" s="294"/>
      <c r="S471" s="294"/>
      <c r="T471" s="294"/>
      <c r="U471" s="294"/>
      <c r="V471" s="294"/>
      <c r="W471" s="294"/>
      <c r="X471" s="294"/>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307</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1</v>
      </c>
      <c r="Z472" s="410">
        <f t="shared" ref="Z472:AB472" si="1148">Z471</f>
        <v>0</v>
      </c>
      <c r="AA472" s="410">
        <f t="shared" si="1148"/>
        <v>0</v>
      </c>
      <c r="AB472" s="410">
        <f t="shared" si="1148"/>
        <v>0</v>
      </c>
      <c r="AC472" s="410">
        <f t="shared" ref="AC472" si="1149">AC471</f>
        <v>0</v>
      </c>
      <c r="AD472" s="410">
        <f t="shared" ref="AD472" si="1150">AD471</f>
        <v>0</v>
      </c>
      <c r="AE472" s="410">
        <f t="shared" ref="AE472" si="1151">AE471</f>
        <v>0</v>
      </c>
      <c r="AF472" s="410">
        <f t="shared" ref="AF472" si="1152">AF471</f>
        <v>0</v>
      </c>
      <c r="AG472" s="410">
        <f t="shared" ref="AG472" si="1153">AG471</f>
        <v>0</v>
      </c>
      <c r="AH472" s="410">
        <f t="shared" ref="AH472" si="1154">AH471</f>
        <v>0</v>
      </c>
      <c r="AI472" s="410">
        <f t="shared" ref="AI472" si="1155">AI471</f>
        <v>0</v>
      </c>
      <c r="AJ472" s="410">
        <f t="shared" ref="AJ472" si="1156">AJ471</f>
        <v>0</v>
      </c>
      <c r="AK472" s="410">
        <f t="shared" ref="AK472" si="1157">AK471</f>
        <v>0</v>
      </c>
      <c r="AL472" s="410">
        <f t="shared" ref="AL472" si="1158">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1012769</v>
      </c>
      <c r="E474" s="294"/>
      <c r="F474" s="294"/>
      <c r="G474" s="294"/>
      <c r="H474" s="294"/>
      <c r="I474" s="294"/>
      <c r="J474" s="294"/>
      <c r="K474" s="294"/>
      <c r="L474" s="294"/>
      <c r="M474" s="294"/>
      <c r="N474" s="290"/>
      <c r="O474" s="294">
        <v>291</v>
      </c>
      <c r="P474" s="294"/>
      <c r="Q474" s="294"/>
      <c r="R474" s="294"/>
      <c r="S474" s="294"/>
      <c r="T474" s="294"/>
      <c r="U474" s="294"/>
      <c r="V474" s="294"/>
      <c r="W474" s="294"/>
      <c r="X474" s="294"/>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307</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AB475" si="1159">Z474</f>
        <v>0</v>
      </c>
      <c r="AA475" s="410">
        <f t="shared" si="1159"/>
        <v>0</v>
      </c>
      <c r="AB475" s="410">
        <f t="shared" si="1159"/>
        <v>0</v>
      </c>
      <c r="AC475" s="410">
        <f t="shared" ref="AC475" si="1160">AC474</f>
        <v>0</v>
      </c>
      <c r="AD475" s="410">
        <f t="shared" ref="AD475" si="1161">AD474</f>
        <v>0</v>
      </c>
      <c r="AE475" s="410">
        <f t="shared" ref="AE475" si="1162">AE474</f>
        <v>0</v>
      </c>
      <c r="AF475" s="410">
        <f t="shared" ref="AF475" si="1163">AF474</f>
        <v>0</v>
      </c>
      <c r="AG475" s="410">
        <f t="shared" ref="AG475" si="1164">AG474</f>
        <v>0</v>
      </c>
      <c r="AH475" s="410">
        <f t="shared" ref="AH475" si="1165">AH474</f>
        <v>0</v>
      </c>
      <c r="AI475" s="410">
        <f t="shared" ref="AI475" si="1166">AI474</f>
        <v>0</v>
      </c>
      <c r="AJ475" s="410">
        <f t="shared" ref="AJ475" si="1167">AJ474</f>
        <v>0</v>
      </c>
      <c r="AK475" s="410">
        <f t="shared" ref="AK475" si="1168">AK474</f>
        <v>0</v>
      </c>
      <c r="AL475" s="410">
        <f t="shared" ref="AL475" si="1169">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v>4977309</v>
      </c>
      <c r="E477" s="294"/>
      <c r="F477" s="294"/>
      <c r="G477" s="294"/>
      <c r="H477" s="294"/>
      <c r="I477" s="294"/>
      <c r="J477" s="294"/>
      <c r="K477" s="294"/>
      <c r="L477" s="294"/>
      <c r="M477" s="294"/>
      <c r="N477" s="290"/>
      <c r="O477" s="294">
        <v>341</v>
      </c>
      <c r="P477" s="294"/>
      <c r="Q477" s="294"/>
      <c r="R477" s="294"/>
      <c r="S477" s="294"/>
      <c r="T477" s="294"/>
      <c r="U477" s="294"/>
      <c r="V477" s="294"/>
      <c r="W477" s="294"/>
      <c r="X477" s="294"/>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307</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1</v>
      </c>
      <c r="Z478" s="410">
        <f t="shared" ref="Z478:AB478" si="1170">Z477</f>
        <v>0</v>
      </c>
      <c r="AA478" s="410">
        <f t="shared" si="1170"/>
        <v>0</v>
      </c>
      <c r="AB478" s="410">
        <f t="shared" si="1170"/>
        <v>0</v>
      </c>
      <c r="AC478" s="410">
        <f t="shared" ref="AC478" si="1171">AC477</f>
        <v>0</v>
      </c>
      <c r="AD478" s="410">
        <f t="shared" ref="AD478" si="1172">AD477</f>
        <v>0</v>
      </c>
      <c r="AE478" s="410">
        <f t="shared" ref="AE478" si="1173">AE477</f>
        <v>0</v>
      </c>
      <c r="AF478" s="410">
        <f t="shared" ref="AF478" si="1174">AF477</f>
        <v>0</v>
      </c>
      <c r="AG478" s="410">
        <f t="shared" ref="AG478" si="1175">AG477</f>
        <v>0</v>
      </c>
      <c r="AH478" s="410">
        <f t="shared" ref="AH478" si="1176">AH477</f>
        <v>0</v>
      </c>
      <c r="AI478" s="410">
        <f t="shared" ref="AI478" si="1177">AI477</f>
        <v>0</v>
      </c>
      <c r="AJ478" s="410">
        <f t="shared" ref="AJ478" si="1178">AJ477</f>
        <v>0</v>
      </c>
      <c r="AK478" s="410">
        <f t="shared" ref="AK478" si="1179">AK477</f>
        <v>0</v>
      </c>
      <c r="AL478" s="410">
        <f t="shared" ref="AL478" si="1180">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74150</v>
      </c>
      <c r="E480" s="294"/>
      <c r="F480" s="294"/>
      <c r="G480" s="294"/>
      <c r="H480" s="294"/>
      <c r="I480" s="294"/>
      <c r="J480" s="294"/>
      <c r="K480" s="294"/>
      <c r="L480" s="294"/>
      <c r="M480" s="294"/>
      <c r="N480" s="290"/>
      <c r="O480" s="294">
        <v>23</v>
      </c>
      <c r="P480" s="294"/>
      <c r="Q480" s="294"/>
      <c r="R480" s="294"/>
      <c r="S480" s="294"/>
      <c r="T480" s="294"/>
      <c r="U480" s="294"/>
      <c r="V480" s="294"/>
      <c r="W480" s="294"/>
      <c r="X480" s="294"/>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307</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AB481" si="1181">Z480</f>
        <v>0</v>
      </c>
      <c r="AA481" s="410">
        <f t="shared" si="1181"/>
        <v>0</v>
      </c>
      <c r="AB481" s="410">
        <f t="shared" si="1181"/>
        <v>0</v>
      </c>
      <c r="AC481" s="410">
        <f t="shared" ref="AC481" si="1182">AC480</f>
        <v>0</v>
      </c>
      <c r="AD481" s="410">
        <f t="shared" ref="AD481" si="1183">AD480</f>
        <v>0</v>
      </c>
      <c r="AE481" s="410">
        <f t="shared" ref="AE481" si="1184">AE480</f>
        <v>0</v>
      </c>
      <c r="AF481" s="410">
        <f t="shared" ref="AF481" si="1185">AF480</f>
        <v>0</v>
      </c>
      <c r="AG481" s="410">
        <f t="shared" ref="AG481" si="1186">AG480</f>
        <v>0</v>
      </c>
      <c r="AH481" s="410">
        <f t="shared" ref="AH481" si="1187">AH480</f>
        <v>0</v>
      </c>
      <c r="AI481" s="410">
        <f t="shared" ref="AI481" si="1188">AI480</f>
        <v>0</v>
      </c>
      <c r="AJ481" s="410">
        <f t="shared" ref="AJ481" si="1189">AJ480</f>
        <v>0</v>
      </c>
      <c r="AK481" s="410">
        <f t="shared" ref="AK481" si="1190">AK480</f>
        <v>0</v>
      </c>
      <c r="AL481" s="410">
        <f t="shared" ref="AL481" si="1191">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497</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v>65334</v>
      </c>
      <c r="E484" s="294"/>
      <c r="F484" s="294"/>
      <c r="G484" s="294"/>
      <c r="H484" s="294"/>
      <c r="I484" s="294"/>
      <c r="J484" s="294"/>
      <c r="K484" s="294"/>
      <c r="L484" s="294"/>
      <c r="M484" s="294"/>
      <c r="N484" s="294">
        <v>12</v>
      </c>
      <c r="O484" s="294">
        <v>3</v>
      </c>
      <c r="P484" s="294"/>
      <c r="Q484" s="294"/>
      <c r="R484" s="294"/>
      <c r="S484" s="294"/>
      <c r="T484" s="294"/>
      <c r="U484" s="294"/>
      <c r="V484" s="294"/>
      <c r="W484" s="294"/>
      <c r="X484" s="294"/>
      <c r="Y484" s="425"/>
      <c r="Z484" s="409"/>
      <c r="AA484" s="409">
        <v>1</v>
      </c>
      <c r="AB484" s="409"/>
      <c r="AC484" s="409"/>
      <c r="AD484" s="409"/>
      <c r="AE484" s="409"/>
      <c r="AF484" s="414"/>
      <c r="AG484" s="414"/>
      <c r="AH484" s="414"/>
      <c r="AI484" s="414"/>
      <c r="AJ484" s="414"/>
      <c r="AK484" s="414"/>
      <c r="AL484" s="414"/>
      <c r="AM484" s="295">
        <f>SUM(Y484:AL484)</f>
        <v>1</v>
      </c>
    </row>
    <row r="485" spans="1:39" outlineLevel="1">
      <c r="A485" s="531"/>
      <c r="B485" s="430" t="s">
        <v>307</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AB485" si="1192">Z484</f>
        <v>0</v>
      </c>
      <c r="AA485" s="410">
        <f t="shared" si="1192"/>
        <v>1</v>
      </c>
      <c r="AB485" s="410">
        <f t="shared" si="1192"/>
        <v>0</v>
      </c>
      <c r="AC485" s="410">
        <f t="shared" ref="AC485" si="1193">AC484</f>
        <v>0</v>
      </c>
      <c r="AD485" s="410">
        <f t="shared" ref="AD485" si="1194">AD484</f>
        <v>0</v>
      </c>
      <c r="AE485" s="410">
        <f t="shared" ref="AE485" si="1195">AE484</f>
        <v>0</v>
      </c>
      <c r="AF485" s="410">
        <f t="shared" ref="AF485" si="1196">AF484</f>
        <v>0</v>
      </c>
      <c r="AG485" s="410">
        <f t="shared" ref="AG485" si="1197">AG484</f>
        <v>0</v>
      </c>
      <c r="AH485" s="410">
        <f t="shared" ref="AH485" si="1198">AH484</f>
        <v>0</v>
      </c>
      <c r="AI485" s="410">
        <f t="shared" ref="AI485" si="1199">AI484</f>
        <v>0</v>
      </c>
      <c r="AJ485" s="410">
        <f t="shared" ref="AJ485" si="1200">AJ484</f>
        <v>0</v>
      </c>
      <c r="AK485" s="410">
        <f t="shared" ref="AK485" si="1201">AK484</f>
        <v>0</v>
      </c>
      <c r="AL485" s="410">
        <f t="shared" ref="AL485" si="1202">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v>4297254</v>
      </c>
      <c r="E487" s="294"/>
      <c r="F487" s="294"/>
      <c r="G487" s="294"/>
      <c r="H487" s="294"/>
      <c r="I487" s="294"/>
      <c r="J487" s="294"/>
      <c r="K487" s="294"/>
      <c r="L487" s="294"/>
      <c r="M487" s="294"/>
      <c r="N487" s="294">
        <v>12</v>
      </c>
      <c r="O487" s="294">
        <v>871</v>
      </c>
      <c r="P487" s="294"/>
      <c r="Q487" s="294"/>
      <c r="R487" s="294"/>
      <c r="S487" s="294"/>
      <c r="T487" s="294"/>
      <c r="U487" s="294"/>
      <c r="V487" s="294"/>
      <c r="W487" s="294"/>
      <c r="X487" s="294"/>
      <c r="Y487" s="425"/>
      <c r="Z487" s="409">
        <v>6.4650716502740416E-2</v>
      </c>
      <c r="AA487" s="409">
        <v>0.93534928349725954</v>
      </c>
      <c r="AB487" s="409"/>
      <c r="AC487" s="409"/>
      <c r="AD487" s="409"/>
      <c r="AE487" s="409"/>
      <c r="AF487" s="414"/>
      <c r="AG487" s="414"/>
      <c r="AH487" s="414"/>
      <c r="AI487" s="414"/>
      <c r="AJ487" s="414"/>
      <c r="AK487" s="414"/>
      <c r="AL487" s="414"/>
      <c r="AM487" s="295">
        <f>SUM(Y487:AL487)</f>
        <v>1</v>
      </c>
    </row>
    <row r="488" spans="1:39" outlineLevel="1">
      <c r="A488" s="531"/>
      <c r="B488" s="430" t="s">
        <v>307</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AB488" si="1203">Z487</f>
        <v>6.4650716502740416E-2</v>
      </c>
      <c r="AA488" s="410">
        <f t="shared" si="1203"/>
        <v>0.93534928349725954</v>
      </c>
      <c r="AB488" s="410">
        <f t="shared" si="1203"/>
        <v>0</v>
      </c>
      <c r="AC488" s="410">
        <f t="shared" ref="AC488" si="1204">AC487</f>
        <v>0</v>
      </c>
      <c r="AD488" s="410">
        <f t="shared" ref="AD488" si="1205">AD487</f>
        <v>0</v>
      </c>
      <c r="AE488" s="410">
        <f t="shared" ref="AE488" si="1206">AE487</f>
        <v>0</v>
      </c>
      <c r="AF488" s="410">
        <f t="shared" ref="AF488" si="1207">AF487</f>
        <v>0</v>
      </c>
      <c r="AG488" s="410">
        <f t="shared" ref="AG488" si="1208">AG487</f>
        <v>0</v>
      </c>
      <c r="AH488" s="410">
        <f t="shared" ref="AH488" si="1209">AH487</f>
        <v>0</v>
      </c>
      <c r="AI488" s="410">
        <f t="shared" ref="AI488" si="1210">AI487</f>
        <v>0</v>
      </c>
      <c r="AJ488" s="410">
        <f t="shared" ref="AJ488" si="1211">AJ487</f>
        <v>0</v>
      </c>
      <c r="AK488" s="410">
        <f t="shared" ref="AK488" si="1212">AK487</f>
        <v>0</v>
      </c>
      <c r="AL488" s="410">
        <f t="shared" ref="AL488" si="1213">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v>247325</v>
      </c>
      <c r="E490" s="294"/>
      <c r="F490" s="294"/>
      <c r="G490" s="294"/>
      <c r="H490" s="294"/>
      <c r="I490" s="294"/>
      <c r="J490" s="294"/>
      <c r="K490" s="294"/>
      <c r="L490" s="294"/>
      <c r="M490" s="294"/>
      <c r="N490" s="294"/>
      <c r="O490" s="294">
        <v>55</v>
      </c>
      <c r="P490" s="294"/>
      <c r="Q490" s="294"/>
      <c r="R490" s="294"/>
      <c r="S490" s="294"/>
      <c r="T490" s="294"/>
      <c r="U490" s="294"/>
      <c r="V490" s="294"/>
      <c r="W490" s="294"/>
      <c r="X490" s="294"/>
      <c r="Y490" s="425"/>
      <c r="Z490" s="409">
        <v>1</v>
      </c>
      <c r="AA490" s="409"/>
      <c r="AB490" s="409"/>
      <c r="AC490" s="409"/>
      <c r="AD490" s="409"/>
      <c r="AE490" s="409"/>
      <c r="AF490" s="414"/>
      <c r="AG490" s="414"/>
      <c r="AH490" s="414"/>
      <c r="AI490" s="414"/>
      <c r="AJ490" s="414"/>
      <c r="AK490" s="414"/>
      <c r="AL490" s="414"/>
      <c r="AM490" s="295">
        <f>SUM(Y490:AL490)</f>
        <v>1</v>
      </c>
    </row>
    <row r="491" spans="1:39" outlineLevel="1">
      <c r="A491" s="531"/>
      <c r="B491" s="430" t="s">
        <v>307</v>
      </c>
      <c r="C491" s="290" t="s">
        <v>163</v>
      </c>
      <c r="D491" s="294"/>
      <c r="E491" s="294"/>
      <c r="F491" s="294"/>
      <c r="G491" s="294"/>
      <c r="H491" s="294"/>
      <c r="I491" s="294"/>
      <c r="J491" s="294"/>
      <c r="K491" s="294"/>
      <c r="L491" s="294"/>
      <c r="M491" s="294"/>
      <c r="N491" s="294">
        <f>N490</f>
        <v>0</v>
      </c>
      <c r="O491" s="294"/>
      <c r="P491" s="294"/>
      <c r="Q491" s="294"/>
      <c r="R491" s="294"/>
      <c r="S491" s="294"/>
      <c r="T491" s="294"/>
      <c r="U491" s="294"/>
      <c r="V491" s="294"/>
      <c r="W491" s="294"/>
      <c r="X491" s="294"/>
      <c r="Y491" s="410">
        <f>Y490</f>
        <v>0</v>
      </c>
      <c r="Z491" s="410">
        <f t="shared" ref="Z491:AB491" si="1214">Z490</f>
        <v>1</v>
      </c>
      <c r="AA491" s="410">
        <f t="shared" si="1214"/>
        <v>0</v>
      </c>
      <c r="AB491" s="410">
        <f t="shared" si="1214"/>
        <v>0</v>
      </c>
      <c r="AC491" s="410">
        <f t="shared" ref="AC491" si="1215">AC490</f>
        <v>0</v>
      </c>
      <c r="AD491" s="410">
        <f t="shared" ref="AD491" si="1216">AD490</f>
        <v>0</v>
      </c>
      <c r="AE491" s="410">
        <f t="shared" ref="AE491" si="1217">AE490</f>
        <v>0</v>
      </c>
      <c r="AF491" s="410">
        <f t="shared" ref="AF491" si="1218">AF490</f>
        <v>0</v>
      </c>
      <c r="AG491" s="410">
        <f t="shared" ref="AG491" si="1219">AG490</f>
        <v>0</v>
      </c>
      <c r="AH491" s="410">
        <f t="shared" ref="AH491" si="1220">AH490</f>
        <v>0</v>
      </c>
      <c r="AI491" s="410">
        <f t="shared" ref="AI491" si="1221">AI490</f>
        <v>0</v>
      </c>
      <c r="AJ491" s="410">
        <f t="shared" ref="AJ491" si="1222">AJ490</f>
        <v>0</v>
      </c>
      <c r="AK491" s="410">
        <f t="shared" ref="AK491" si="1223">AK490</f>
        <v>0</v>
      </c>
      <c r="AL491" s="410">
        <f t="shared" ref="AL491" si="1224">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v>397410</v>
      </c>
      <c r="E493" s="294"/>
      <c r="F493" s="294"/>
      <c r="G493" s="294"/>
      <c r="H493" s="294"/>
      <c r="I493" s="294"/>
      <c r="J493" s="294"/>
      <c r="K493" s="294"/>
      <c r="L493" s="294"/>
      <c r="M493" s="294"/>
      <c r="N493" s="294"/>
      <c r="O493" s="294">
        <v>0</v>
      </c>
      <c r="P493" s="294"/>
      <c r="Q493" s="294"/>
      <c r="R493" s="294"/>
      <c r="S493" s="294"/>
      <c r="T493" s="294"/>
      <c r="U493" s="294"/>
      <c r="V493" s="294"/>
      <c r="W493" s="294"/>
      <c r="X493" s="294"/>
      <c r="Y493" s="425"/>
      <c r="Z493" s="409"/>
      <c r="AA493" s="409">
        <v>1</v>
      </c>
      <c r="AB493" s="409"/>
      <c r="AC493" s="409"/>
      <c r="AD493" s="409"/>
      <c r="AE493" s="409"/>
      <c r="AF493" s="414"/>
      <c r="AG493" s="414"/>
      <c r="AH493" s="414"/>
      <c r="AI493" s="414"/>
      <c r="AJ493" s="414"/>
      <c r="AK493" s="414"/>
      <c r="AL493" s="414"/>
      <c r="AM493" s="295">
        <f>SUM(Y493:AL493)</f>
        <v>1</v>
      </c>
    </row>
    <row r="494" spans="1:39" outlineLevel="1">
      <c r="A494" s="531"/>
      <c r="B494" s="430" t="s">
        <v>307</v>
      </c>
      <c r="C494" s="290" t="s">
        <v>163</v>
      </c>
      <c r="D494" s="294"/>
      <c r="E494" s="294"/>
      <c r="F494" s="294"/>
      <c r="G494" s="294"/>
      <c r="H494" s="294"/>
      <c r="I494" s="294"/>
      <c r="J494" s="294"/>
      <c r="K494" s="294"/>
      <c r="L494" s="294"/>
      <c r="M494" s="294"/>
      <c r="N494" s="294">
        <f>N493</f>
        <v>0</v>
      </c>
      <c r="O494" s="294"/>
      <c r="P494" s="294"/>
      <c r="Q494" s="294"/>
      <c r="R494" s="294"/>
      <c r="S494" s="294"/>
      <c r="T494" s="294"/>
      <c r="U494" s="294"/>
      <c r="V494" s="294"/>
      <c r="W494" s="294"/>
      <c r="X494" s="294"/>
      <c r="Y494" s="410">
        <f>Y493</f>
        <v>0</v>
      </c>
      <c r="Z494" s="410">
        <f t="shared" ref="Z494:AB494" si="1225">Z493</f>
        <v>0</v>
      </c>
      <c r="AA494" s="410">
        <f t="shared" si="1225"/>
        <v>1</v>
      </c>
      <c r="AB494" s="410">
        <f t="shared" si="1225"/>
        <v>0</v>
      </c>
      <c r="AC494" s="410">
        <f t="shared" ref="AC494" si="1226">AC493</f>
        <v>0</v>
      </c>
      <c r="AD494" s="410">
        <f t="shared" ref="AD494" si="1227">AD493</f>
        <v>0</v>
      </c>
      <c r="AE494" s="410">
        <f t="shared" ref="AE494" si="1228">AE493</f>
        <v>0</v>
      </c>
      <c r="AF494" s="410">
        <f t="shared" ref="AF494" si="1229">AF493</f>
        <v>0</v>
      </c>
      <c r="AG494" s="410">
        <f t="shared" ref="AG494" si="1230">AG493</f>
        <v>0</v>
      </c>
      <c r="AH494" s="410">
        <f t="shared" ref="AH494" si="1231">AH493</f>
        <v>0</v>
      </c>
      <c r="AI494" s="410">
        <f t="shared" ref="AI494" si="1232">AI493</f>
        <v>0</v>
      </c>
      <c r="AJ494" s="410">
        <f t="shared" ref="AJ494" si="1233">AJ493</f>
        <v>0</v>
      </c>
      <c r="AK494" s="410">
        <f t="shared" ref="AK494" si="1234">AK493</f>
        <v>0</v>
      </c>
      <c r="AL494" s="410">
        <f t="shared" ref="AL494" si="1235">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307</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AB497" si="1236">Z496</f>
        <v>0</v>
      </c>
      <c r="AA497" s="410">
        <f t="shared" si="1236"/>
        <v>0</v>
      </c>
      <c r="AB497" s="410">
        <f t="shared" si="1236"/>
        <v>0</v>
      </c>
      <c r="AC497" s="410">
        <f t="shared" ref="AC497" si="1237">AC496</f>
        <v>0</v>
      </c>
      <c r="AD497" s="410">
        <f t="shared" ref="AD497" si="1238">AD496</f>
        <v>0</v>
      </c>
      <c r="AE497" s="410">
        <f t="shared" ref="AE497" si="1239">AE496</f>
        <v>0</v>
      </c>
      <c r="AF497" s="410">
        <f t="shared" ref="AF497" si="1240">AF496</f>
        <v>0</v>
      </c>
      <c r="AG497" s="410">
        <f t="shared" ref="AG497" si="1241">AG496</f>
        <v>0</v>
      </c>
      <c r="AH497" s="410">
        <f t="shared" ref="AH497" si="1242">AH496</f>
        <v>0</v>
      </c>
      <c r="AI497" s="410">
        <f t="shared" ref="AI497" si="1243">AI496</f>
        <v>0</v>
      </c>
      <c r="AJ497" s="410">
        <f t="shared" ref="AJ497" si="1244">AJ496</f>
        <v>0</v>
      </c>
      <c r="AK497" s="410">
        <f t="shared" ref="AK497" si="1245">AK496</f>
        <v>0</v>
      </c>
      <c r="AL497" s="410">
        <f t="shared" ref="AL497" si="1246">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307</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AB500" si="1247">Z499</f>
        <v>0</v>
      </c>
      <c r="AA500" s="410">
        <f t="shared" si="1247"/>
        <v>0</v>
      </c>
      <c r="AB500" s="410">
        <f t="shared" si="1247"/>
        <v>0</v>
      </c>
      <c r="AC500" s="410">
        <f t="shared" ref="AC500" si="1248">AC499</f>
        <v>0</v>
      </c>
      <c r="AD500" s="410">
        <f t="shared" ref="AD500" si="1249">AD499</f>
        <v>0</v>
      </c>
      <c r="AE500" s="410">
        <f t="shared" ref="AE500" si="1250">AE499</f>
        <v>0</v>
      </c>
      <c r="AF500" s="410">
        <f t="shared" ref="AF500" si="1251">AF499</f>
        <v>0</v>
      </c>
      <c r="AG500" s="410">
        <f t="shared" ref="AG500" si="1252">AG499</f>
        <v>0</v>
      </c>
      <c r="AH500" s="410">
        <f t="shared" ref="AH500" si="1253">AH499</f>
        <v>0</v>
      </c>
      <c r="AI500" s="410">
        <f t="shared" ref="AI500" si="1254">AI499</f>
        <v>0</v>
      </c>
      <c r="AJ500" s="410">
        <f t="shared" ref="AJ500" si="1255">AJ499</f>
        <v>0</v>
      </c>
      <c r="AK500" s="410">
        <f t="shared" ref="AK500" si="1256">AK499</f>
        <v>0</v>
      </c>
      <c r="AL500" s="410">
        <f t="shared" ref="AL500" si="1257">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307</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AB503" si="1258">Z502</f>
        <v>0</v>
      </c>
      <c r="AA503" s="410">
        <f t="shared" si="1258"/>
        <v>0</v>
      </c>
      <c r="AB503" s="410">
        <f t="shared" si="1258"/>
        <v>0</v>
      </c>
      <c r="AC503" s="410">
        <f t="shared" ref="AC503" si="1259">AC502</f>
        <v>0</v>
      </c>
      <c r="AD503" s="410">
        <f t="shared" ref="AD503" si="1260">AD502</f>
        <v>0</v>
      </c>
      <c r="AE503" s="410">
        <f t="shared" ref="AE503" si="1261">AE502</f>
        <v>0</v>
      </c>
      <c r="AF503" s="410">
        <f t="shared" ref="AF503" si="1262">AF502</f>
        <v>0</v>
      </c>
      <c r="AG503" s="410">
        <f t="shared" ref="AG503" si="1263">AG502</f>
        <v>0</v>
      </c>
      <c r="AH503" s="410">
        <f t="shared" ref="AH503" si="1264">AH502</f>
        <v>0</v>
      </c>
      <c r="AI503" s="410">
        <f t="shared" ref="AI503" si="1265">AI502</f>
        <v>0</v>
      </c>
      <c r="AJ503" s="410">
        <f t="shared" ref="AJ503" si="1266">AJ502</f>
        <v>0</v>
      </c>
      <c r="AK503" s="410">
        <f t="shared" ref="AK503" si="1267">AK502</f>
        <v>0</v>
      </c>
      <c r="AL503" s="410">
        <f t="shared" ref="AL503" si="1268">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v>62740</v>
      </c>
      <c r="E505" s="294"/>
      <c r="F505" s="294"/>
      <c r="G505" s="294"/>
      <c r="H505" s="294"/>
      <c r="I505" s="294"/>
      <c r="J505" s="294"/>
      <c r="K505" s="294"/>
      <c r="L505" s="294"/>
      <c r="M505" s="294"/>
      <c r="N505" s="294"/>
      <c r="O505" s="294">
        <v>0</v>
      </c>
      <c r="P505" s="294"/>
      <c r="Q505" s="294"/>
      <c r="R505" s="294"/>
      <c r="S505" s="294"/>
      <c r="T505" s="294"/>
      <c r="U505" s="294"/>
      <c r="V505" s="294"/>
      <c r="W505" s="294"/>
      <c r="X505" s="294"/>
      <c r="Y505" s="425"/>
      <c r="Z505" s="409"/>
      <c r="AA505" s="409">
        <v>1</v>
      </c>
      <c r="AB505" s="409"/>
      <c r="AC505" s="409"/>
      <c r="AD505" s="409"/>
      <c r="AE505" s="409"/>
      <c r="AF505" s="414"/>
      <c r="AG505" s="414"/>
      <c r="AH505" s="414"/>
      <c r="AI505" s="414"/>
      <c r="AJ505" s="414"/>
      <c r="AK505" s="414"/>
      <c r="AL505" s="414"/>
      <c r="AM505" s="295">
        <f>SUM(Y505:AL505)</f>
        <v>1</v>
      </c>
    </row>
    <row r="506" spans="1:39" outlineLevel="1">
      <c r="A506" s="531"/>
      <c r="B506" s="430" t="s">
        <v>307</v>
      </c>
      <c r="C506" s="290" t="s">
        <v>163</v>
      </c>
      <c r="D506" s="294"/>
      <c r="E506" s="294"/>
      <c r="F506" s="294"/>
      <c r="G506" s="294"/>
      <c r="H506" s="294"/>
      <c r="I506" s="294"/>
      <c r="J506" s="294"/>
      <c r="K506" s="294"/>
      <c r="L506" s="294"/>
      <c r="M506" s="294"/>
      <c r="N506" s="294">
        <f>N505</f>
        <v>0</v>
      </c>
      <c r="O506" s="294"/>
      <c r="P506" s="294"/>
      <c r="Q506" s="294"/>
      <c r="R506" s="294"/>
      <c r="S506" s="294"/>
      <c r="T506" s="294"/>
      <c r="U506" s="294"/>
      <c r="V506" s="294"/>
      <c r="W506" s="294"/>
      <c r="X506" s="294"/>
      <c r="Y506" s="410">
        <f>Y505</f>
        <v>0</v>
      </c>
      <c r="Z506" s="410">
        <f t="shared" ref="Z506:AB506" si="1269">Z505</f>
        <v>0</v>
      </c>
      <c r="AA506" s="410">
        <f t="shared" si="1269"/>
        <v>1</v>
      </c>
      <c r="AB506" s="410">
        <f t="shared" si="1269"/>
        <v>0</v>
      </c>
      <c r="AC506" s="410">
        <f t="shared" ref="AC506" si="1270">AC505</f>
        <v>0</v>
      </c>
      <c r="AD506" s="410">
        <f t="shared" ref="AD506" si="1271">AD505</f>
        <v>0</v>
      </c>
      <c r="AE506" s="410">
        <f t="shared" ref="AE506" si="1272">AE505</f>
        <v>0</v>
      </c>
      <c r="AF506" s="410">
        <f t="shared" ref="AF506" si="1273">AF505</f>
        <v>0</v>
      </c>
      <c r="AG506" s="410">
        <f t="shared" ref="AG506" si="1274">AG505</f>
        <v>0</v>
      </c>
      <c r="AH506" s="410">
        <f t="shared" ref="AH506" si="1275">AH505</f>
        <v>0</v>
      </c>
      <c r="AI506" s="410">
        <f t="shared" ref="AI506" si="1276">AI505</f>
        <v>0</v>
      </c>
      <c r="AJ506" s="410">
        <f t="shared" ref="AJ506" si="1277">AJ505</f>
        <v>0</v>
      </c>
      <c r="AK506" s="410">
        <f t="shared" ref="AK506" si="1278">AK505</f>
        <v>0</v>
      </c>
      <c r="AL506" s="410">
        <f t="shared" ref="AL506" si="1279">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498</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307</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AB510" si="1280">Z509</f>
        <v>0</v>
      </c>
      <c r="AA510" s="410">
        <f t="shared" si="1280"/>
        <v>0</v>
      </c>
      <c r="AB510" s="410">
        <f t="shared" si="1280"/>
        <v>0</v>
      </c>
      <c r="AC510" s="410">
        <f t="shared" ref="AC510" si="1281">AC509</f>
        <v>0</v>
      </c>
      <c r="AD510" s="410">
        <f t="shared" ref="AD510" si="1282">AD509</f>
        <v>0</v>
      </c>
      <c r="AE510" s="410">
        <f t="shared" ref="AE510" si="1283">AE509</f>
        <v>0</v>
      </c>
      <c r="AF510" s="410">
        <f t="shared" ref="AF510" si="1284">AF509</f>
        <v>0</v>
      </c>
      <c r="AG510" s="410">
        <f t="shared" ref="AG510" si="1285">AG509</f>
        <v>0</v>
      </c>
      <c r="AH510" s="410">
        <f t="shared" ref="AH510" si="1286">AH509</f>
        <v>0</v>
      </c>
      <c r="AI510" s="410">
        <f t="shared" ref="AI510" si="1287">AI509</f>
        <v>0</v>
      </c>
      <c r="AJ510" s="410">
        <f t="shared" ref="AJ510" si="1288">AJ509</f>
        <v>0</v>
      </c>
      <c r="AK510" s="410">
        <f t="shared" ref="AK510" si="1289">AK509</f>
        <v>0</v>
      </c>
      <c r="AL510" s="410">
        <f t="shared" ref="AL510" si="1290">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307</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AB513" si="1291">Z512</f>
        <v>0</v>
      </c>
      <c r="AA513" s="410">
        <f t="shared" si="1291"/>
        <v>0</v>
      </c>
      <c r="AB513" s="410">
        <f t="shared" si="1291"/>
        <v>0</v>
      </c>
      <c r="AC513" s="410">
        <f t="shared" ref="AC513" si="1292">AC512</f>
        <v>0</v>
      </c>
      <c r="AD513" s="410">
        <f t="shared" ref="AD513" si="1293">AD512</f>
        <v>0</v>
      </c>
      <c r="AE513" s="410">
        <f t="shared" ref="AE513" si="1294">AE512</f>
        <v>0</v>
      </c>
      <c r="AF513" s="410">
        <f t="shared" ref="AF513" si="1295">AF512</f>
        <v>0</v>
      </c>
      <c r="AG513" s="410">
        <f t="shared" ref="AG513" si="1296">AG512</f>
        <v>0</v>
      </c>
      <c r="AH513" s="410">
        <f t="shared" ref="AH513" si="1297">AH512</f>
        <v>0</v>
      </c>
      <c r="AI513" s="410">
        <f t="shared" ref="AI513" si="1298">AI512</f>
        <v>0</v>
      </c>
      <c r="AJ513" s="410">
        <f t="shared" ref="AJ513" si="1299">AJ512</f>
        <v>0</v>
      </c>
      <c r="AK513" s="410">
        <f t="shared" ref="AK513" si="1300">AK512</f>
        <v>0</v>
      </c>
      <c r="AL513" s="410">
        <f t="shared" ref="AL513" si="1301">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307</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AB516" si="1302">Z515</f>
        <v>0</v>
      </c>
      <c r="AA516" s="410">
        <f t="shared" si="1302"/>
        <v>0</v>
      </c>
      <c r="AB516" s="410">
        <f t="shared" si="1302"/>
        <v>0</v>
      </c>
      <c r="AC516" s="410">
        <f t="shared" ref="AC516" si="1303">AC515</f>
        <v>0</v>
      </c>
      <c r="AD516" s="410">
        <f t="shared" ref="AD516" si="1304">AD515</f>
        <v>0</v>
      </c>
      <c r="AE516" s="410">
        <f t="shared" ref="AE516" si="1305">AE515</f>
        <v>0</v>
      </c>
      <c r="AF516" s="410">
        <f t="shared" ref="AF516" si="1306">AF515</f>
        <v>0</v>
      </c>
      <c r="AG516" s="410">
        <f t="shared" ref="AG516" si="1307">AG515</f>
        <v>0</v>
      </c>
      <c r="AH516" s="410">
        <f t="shared" ref="AH516" si="1308">AH515</f>
        <v>0</v>
      </c>
      <c r="AI516" s="410">
        <f t="shared" ref="AI516" si="1309">AI515</f>
        <v>0</v>
      </c>
      <c r="AJ516" s="410">
        <f t="shared" ref="AJ516" si="1310">AJ515</f>
        <v>0</v>
      </c>
      <c r="AK516" s="410">
        <f t="shared" ref="AK516" si="1311">AK515</f>
        <v>0</v>
      </c>
      <c r="AL516" s="410">
        <f t="shared" ref="AL516" si="1312">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499</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1">
        <v>36</v>
      </c>
      <c r="B519" s="427" t="s">
        <v>128</v>
      </c>
      <c r="C519" s="290" t="s">
        <v>25</v>
      </c>
      <c r="D519" s="294">
        <v>61141</v>
      </c>
      <c r="E519" s="294"/>
      <c r="F519" s="294"/>
      <c r="G519" s="294"/>
      <c r="H519" s="294"/>
      <c r="I519" s="294"/>
      <c r="J519" s="294"/>
      <c r="K519" s="294"/>
      <c r="L519" s="294"/>
      <c r="M519" s="294"/>
      <c r="N519" s="294">
        <v>0</v>
      </c>
      <c r="O519" s="294">
        <v>6</v>
      </c>
      <c r="P519" s="294"/>
      <c r="Q519" s="294"/>
      <c r="R519" s="294"/>
      <c r="S519" s="294"/>
      <c r="T519" s="294"/>
      <c r="U519" s="294"/>
      <c r="V519" s="294"/>
      <c r="W519" s="294"/>
      <c r="X519" s="294"/>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307</v>
      </c>
      <c r="C520" s="290" t="s">
        <v>163</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1</v>
      </c>
      <c r="Z520" s="410">
        <f t="shared" ref="Z520:AB520" si="1313">Z519</f>
        <v>0</v>
      </c>
      <c r="AA520" s="410">
        <f t="shared" si="1313"/>
        <v>0</v>
      </c>
      <c r="AB520" s="410">
        <f t="shared" si="1313"/>
        <v>0</v>
      </c>
      <c r="AC520" s="410">
        <f t="shared" ref="AC520" si="1314">AC519</f>
        <v>0</v>
      </c>
      <c r="AD520" s="410">
        <f t="shared" ref="AD520" si="1315">AD519</f>
        <v>0</v>
      </c>
      <c r="AE520" s="410">
        <f t="shared" ref="AE520" si="1316">AE519</f>
        <v>0</v>
      </c>
      <c r="AF520" s="410">
        <f t="shared" ref="AF520" si="1317">AF519</f>
        <v>0</v>
      </c>
      <c r="AG520" s="410">
        <f t="shared" ref="AG520" si="1318">AG519</f>
        <v>0</v>
      </c>
      <c r="AH520" s="410">
        <f t="shared" ref="AH520" si="1319">AH519</f>
        <v>0</v>
      </c>
      <c r="AI520" s="410">
        <f t="shared" ref="AI520" si="1320">AI519</f>
        <v>0</v>
      </c>
      <c r="AJ520" s="410">
        <f t="shared" ref="AJ520" si="1321">AJ519</f>
        <v>0</v>
      </c>
      <c r="AK520" s="410">
        <f t="shared" ref="AK520" si="1322">AK519</f>
        <v>0</v>
      </c>
      <c r="AL520" s="410">
        <f t="shared" ref="AL520" si="1323">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307</v>
      </c>
      <c r="C523" s="290" t="s">
        <v>163</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10">
        <f>Y522</f>
        <v>0</v>
      </c>
      <c r="Z523" s="410">
        <f t="shared" ref="Z523:AB523" si="1324">Z522</f>
        <v>0</v>
      </c>
      <c r="AA523" s="410">
        <f t="shared" si="1324"/>
        <v>0</v>
      </c>
      <c r="AB523" s="410">
        <f t="shared" si="1324"/>
        <v>0</v>
      </c>
      <c r="AC523" s="410">
        <f t="shared" ref="AC523" si="1325">AC522</f>
        <v>0</v>
      </c>
      <c r="AD523" s="410">
        <f t="shared" ref="AD523" si="1326">AD522</f>
        <v>0</v>
      </c>
      <c r="AE523" s="410">
        <f t="shared" ref="AE523" si="1327">AE522</f>
        <v>0</v>
      </c>
      <c r="AF523" s="410">
        <f t="shared" ref="AF523" si="1328">AF522</f>
        <v>0</v>
      </c>
      <c r="AG523" s="410">
        <f t="shared" ref="AG523" si="1329">AG522</f>
        <v>0</v>
      </c>
      <c r="AH523" s="410">
        <f t="shared" ref="AH523" si="1330">AH522</f>
        <v>0</v>
      </c>
      <c r="AI523" s="410">
        <f t="shared" ref="AI523" si="1331">AI522</f>
        <v>0</v>
      </c>
      <c r="AJ523" s="410">
        <f t="shared" ref="AJ523" si="1332">AJ522</f>
        <v>0</v>
      </c>
      <c r="AK523" s="410">
        <f t="shared" ref="AK523" si="1333">AK522</f>
        <v>0</v>
      </c>
      <c r="AL523" s="410">
        <f t="shared" ref="AL523" si="1334">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307</v>
      </c>
      <c r="C526" s="290" t="s">
        <v>163</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10">
        <f>Y525</f>
        <v>0</v>
      </c>
      <c r="Z526" s="410">
        <f t="shared" ref="Z526:AB526" si="1335">Z525</f>
        <v>0</v>
      </c>
      <c r="AA526" s="410">
        <f t="shared" si="1335"/>
        <v>0</v>
      </c>
      <c r="AB526" s="410">
        <f t="shared" si="1335"/>
        <v>0</v>
      </c>
      <c r="AC526" s="410">
        <f t="shared" ref="AC526" si="1336">AC525</f>
        <v>0</v>
      </c>
      <c r="AD526" s="410">
        <f t="shared" ref="AD526" si="1337">AD525</f>
        <v>0</v>
      </c>
      <c r="AE526" s="410">
        <f t="shared" ref="AE526" si="1338">AE525</f>
        <v>0</v>
      </c>
      <c r="AF526" s="410">
        <f t="shared" ref="AF526" si="1339">AF525</f>
        <v>0</v>
      </c>
      <c r="AG526" s="410">
        <f t="shared" ref="AG526" si="1340">AG525</f>
        <v>0</v>
      </c>
      <c r="AH526" s="410">
        <f t="shared" ref="AH526" si="1341">AH525</f>
        <v>0</v>
      </c>
      <c r="AI526" s="410">
        <f t="shared" ref="AI526" si="1342">AI525</f>
        <v>0</v>
      </c>
      <c r="AJ526" s="410">
        <f t="shared" ref="AJ526" si="1343">AJ525</f>
        <v>0</v>
      </c>
      <c r="AK526" s="410">
        <f t="shared" ref="AK526" si="1344">AK525</f>
        <v>0</v>
      </c>
      <c r="AL526" s="410">
        <f t="shared" ref="AL526" si="1345">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307</v>
      </c>
      <c r="C529" s="290" t="s">
        <v>163</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10">
        <f>Y528</f>
        <v>0</v>
      </c>
      <c r="Z529" s="410">
        <f t="shared" ref="Z529:AB529" si="1346">Z528</f>
        <v>0</v>
      </c>
      <c r="AA529" s="410">
        <f t="shared" si="1346"/>
        <v>0</v>
      </c>
      <c r="AB529" s="410">
        <f t="shared" si="1346"/>
        <v>0</v>
      </c>
      <c r="AC529" s="410">
        <f t="shared" ref="AC529" si="1347">AC528</f>
        <v>0</v>
      </c>
      <c r="AD529" s="410">
        <f t="shared" ref="AD529" si="1348">AD528</f>
        <v>0</v>
      </c>
      <c r="AE529" s="410">
        <f t="shared" ref="AE529" si="1349">AE528</f>
        <v>0</v>
      </c>
      <c r="AF529" s="410">
        <f t="shared" ref="AF529" si="1350">AF528</f>
        <v>0</v>
      </c>
      <c r="AG529" s="410">
        <f t="shared" ref="AG529" si="1351">AG528</f>
        <v>0</v>
      </c>
      <c r="AH529" s="410">
        <f t="shared" ref="AH529" si="1352">AH528</f>
        <v>0</v>
      </c>
      <c r="AI529" s="410">
        <f t="shared" ref="AI529" si="1353">AI528</f>
        <v>0</v>
      </c>
      <c r="AJ529" s="410">
        <f t="shared" ref="AJ529" si="1354">AJ528</f>
        <v>0</v>
      </c>
      <c r="AK529" s="410">
        <f t="shared" ref="AK529" si="1355">AK528</f>
        <v>0</v>
      </c>
      <c r="AL529" s="410">
        <f t="shared" ref="AL529" si="1356">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307</v>
      </c>
      <c r="C532" s="290" t="s">
        <v>163</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10">
        <f>Y531</f>
        <v>0</v>
      </c>
      <c r="Z532" s="410">
        <f t="shared" ref="Z532:AB532" si="1357">Z531</f>
        <v>0</v>
      </c>
      <c r="AA532" s="410">
        <f t="shared" si="1357"/>
        <v>0</v>
      </c>
      <c r="AB532" s="410">
        <f t="shared" si="1357"/>
        <v>0</v>
      </c>
      <c r="AC532" s="410">
        <f t="shared" ref="AC532" si="1358">AC531</f>
        <v>0</v>
      </c>
      <c r="AD532" s="410">
        <f t="shared" ref="AD532" si="1359">AD531</f>
        <v>0</v>
      </c>
      <c r="AE532" s="410">
        <f t="shared" ref="AE532" si="1360">AE531</f>
        <v>0</v>
      </c>
      <c r="AF532" s="410">
        <f t="shared" ref="AF532" si="1361">AF531</f>
        <v>0</v>
      </c>
      <c r="AG532" s="410">
        <f t="shared" ref="AG532" si="1362">AG531</f>
        <v>0</v>
      </c>
      <c r="AH532" s="410">
        <f t="shared" ref="AH532" si="1363">AH531</f>
        <v>0</v>
      </c>
      <c r="AI532" s="410">
        <f t="shared" ref="AI532" si="1364">AI531</f>
        <v>0</v>
      </c>
      <c r="AJ532" s="410">
        <f t="shared" ref="AJ532" si="1365">AJ531</f>
        <v>0</v>
      </c>
      <c r="AK532" s="410">
        <f t="shared" ref="AK532" si="1366">AK531</f>
        <v>0</v>
      </c>
      <c r="AL532" s="410">
        <f t="shared" ref="AL532" si="1367">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307</v>
      </c>
      <c r="C535" s="290" t="s">
        <v>163</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10">
        <f>Y534</f>
        <v>0</v>
      </c>
      <c r="Z535" s="410">
        <f t="shared" ref="Z535:AB535" si="1368">Z534</f>
        <v>0</v>
      </c>
      <c r="AA535" s="410">
        <f t="shared" si="1368"/>
        <v>0</v>
      </c>
      <c r="AB535" s="410">
        <f t="shared" si="1368"/>
        <v>0</v>
      </c>
      <c r="AC535" s="410">
        <f t="shared" ref="AC535" si="1369">AC534</f>
        <v>0</v>
      </c>
      <c r="AD535" s="410">
        <f t="shared" ref="AD535" si="1370">AD534</f>
        <v>0</v>
      </c>
      <c r="AE535" s="410">
        <f t="shared" ref="AE535" si="1371">AE534</f>
        <v>0</v>
      </c>
      <c r="AF535" s="410">
        <f t="shared" ref="AF535" si="1372">AF534</f>
        <v>0</v>
      </c>
      <c r="AG535" s="410">
        <f t="shared" ref="AG535" si="1373">AG534</f>
        <v>0</v>
      </c>
      <c r="AH535" s="410">
        <f t="shared" ref="AH535" si="1374">AH534</f>
        <v>0</v>
      </c>
      <c r="AI535" s="410">
        <f t="shared" ref="AI535" si="1375">AI534</f>
        <v>0</v>
      </c>
      <c r="AJ535" s="410">
        <f t="shared" ref="AJ535" si="1376">AJ534</f>
        <v>0</v>
      </c>
      <c r="AK535" s="410">
        <f t="shared" ref="AK535" si="1377">AK534</f>
        <v>0</v>
      </c>
      <c r="AL535" s="410">
        <f t="shared" ref="AL535" si="1378">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307</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AB538" si="1379">Z537</f>
        <v>0</v>
      </c>
      <c r="AA538" s="410">
        <f t="shared" si="1379"/>
        <v>0</v>
      </c>
      <c r="AB538" s="410">
        <f t="shared" si="1379"/>
        <v>0</v>
      </c>
      <c r="AC538" s="410">
        <f t="shared" ref="AC538" si="1380">AC537</f>
        <v>0</v>
      </c>
      <c r="AD538" s="410">
        <f t="shared" ref="AD538" si="1381">AD537</f>
        <v>0</v>
      </c>
      <c r="AE538" s="410">
        <f t="shared" ref="AE538" si="1382">AE537</f>
        <v>0</v>
      </c>
      <c r="AF538" s="410">
        <f t="shared" ref="AF538" si="1383">AF537</f>
        <v>0</v>
      </c>
      <c r="AG538" s="410">
        <f t="shared" ref="AG538" si="1384">AG537</f>
        <v>0</v>
      </c>
      <c r="AH538" s="410">
        <f t="shared" ref="AH538" si="1385">AH537</f>
        <v>0</v>
      </c>
      <c r="AI538" s="410">
        <f t="shared" ref="AI538" si="1386">AI537</f>
        <v>0</v>
      </c>
      <c r="AJ538" s="410">
        <f t="shared" ref="AJ538" si="1387">AJ537</f>
        <v>0</v>
      </c>
      <c r="AK538" s="410">
        <f t="shared" ref="AK538" si="1388">AK537</f>
        <v>0</v>
      </c>
      <c r="AL538" s="410">
        <f t="shared" ref="AL538" si="1389">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307</v>
      </c>
      <c r="C541" s="290" t="s">
        <v>163</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10">
        <f>Y540</f>
        <v>0</v>
      </c>
      <c r="Z541" s="410">
        <f t="shared" ref="Z541:AB541" si="1390">Z540</f>
        <v>0</v>
      </c>
      <c r="AA541" s="410">
        <f t="shared" si="1390"/>
        <v>0</v>
      </c>
      <c r="AB541" s="410">
        <f t="shared" si="1390"/>
        <v>0</v>
      </c>
      <c r="AC541" s="410">
        <f t="shared" ref="AC541" si="1391">AC540</f>
        <v>0</v>
      </c>
      <c r="AD541" s="410">
        <f t="shared" ref="AD541" si="1392">AD540</f>
        <v>0</v>
      </c>
      <c r="AE541" s="410">
        <f t="shared" ref="AE541" si="1393">AE540</f>
        <v>0</v>
      </c>
      <c r="AF541" s="410">
        <f t="shared" ref="AF541" si="1394">AF540</f>
        <v>0</v>
      </c>
      <c r="AG541" s="410">
        <f t="shared" ref="AG541" si="1395">AG540</f>
        <v>0</v>
      </c>
      <c r="AH541" s="410">
        <f t="shared" ref="AH541" si="1396">AH540</f>
        <v>0</v>
      </c>
      <c r="AI541" s="410">
        <f t="shared" ref="AI541" si="1397">AI540</f>
        <v>0</v>
      </c>
      <c r="AJ541" s="410">
        <f t="shared" ref="AJ541" si="1398">AJ540</f>
        <v>0</v>
      </c>
      <c r="AK541" s="410">
        <f t="shared" ref="AK541" si="1399">AK540</f>
        <v>0</v>
      </c>
      <c r="AL541" s="410">
        <f t="shared" ref="AL541" si="1400">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307</v>
      </c>
      <c r="C544" s="290" t="s">
        <v>163</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10">
        <f>Y543</f>
        <v>0</v>
      </c>
      <c r="Z544" s="410">
        <f t="shared" ref="Z544:AB544" si="1401">Z543</f>
        <v>0</v>
      </c>
      <c r="AA544" s="410">
        <f t="shared" si="1401"/>
        <v>0</v>
      </c>
      <c r="AB544" s="410">
        <f t="shared" si="1401"/>
        <v>0</v>
      </c>
      <c r="AC544" s="410">
        <f t="shared" ref="AC544" si="1402">AC543</f>
        <v>0</v>
      </c>
      <c r="AD544" s="410">
        <f t="shared" ref="AD544" si="1403">AD543</f>
        <v>0</v>
      </c>
      <c r="AE544" s="410">
        <f t="shared" ref="AE544" si="1404">AE543</f>
        <v>0</v>
      </c>
      <c r="AF544" s="410">
        <f t="shared" ref="AF544" si="1405">AF543</f>
        <v>0</v>
      </c>
      <c r="AG544" s="410">
        <f t="shared" ref="AG544" si="1406">AG543</f>
        <v>0</v>
      </c>
      <c r="AH544" s="410">
        <f t="shared" ref="AH544" si="1407">AH543</f>
        <v>0</v>
      </c>
      <c r="AI544" s="410">
        <f t="shared" ref="AI544" si="1408">AI543</f>
        <v>0</v>
      </c>
      <c r="AJ544" s="410">
        <f t="shared" ref="AJ544" si="1409">AJ543</f>
        <v>0</v>
      </c>
      <c r="AK544" s="410">
        <f t="shared" ref="AK544" si="1410">AK543</f>
        <v>0</v>
      </c>
      <c r="AL544" s="410">
        <f t="shared" ref="AL544" si="1411">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307</v>
      </c>
      <c r="C547" s="290" t="s">
        <v>163</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10">
        <f>Y546</f>
        <v>0</v>
      </c>
      <c r="Z547" s="410">
        <f t="shared" ref="Z547:AB547" si="1412">Z546</f>
        <v>0</v>
      </c>
      <c r="AA547" s="410">
        <f t="shared" si="1412"/>
        <v>0</v>
      </c>
      <c r="AB547" s="410">
        <f t="shared" si="1412"/>
        <v>0</v>
      </c>
      <c r="AC547" s="410">
        <f t="shared" ref="AC547" si="1413">AC546</f>
        <v>0</v>
      </c>
      <c r="AD547" s="410">
        <f t="shared" ref="AD547" si="1414">AD546</f>
        <v>0</v>
      </c>
      <c r="AE547" s="410">
        <f t="shared" ref="AE547" si="1415">AE546</f>
        <v>0</v>
      </c>
      <c r="AF547" s="410">
        <f t="shared" ref="AF547" si="1416">AF546</f>
        <v>0</v>
      </c>
      <c r="AG547" s="410">
        <f t="shared" ref="AG547" si="1417">AG546</f>
        <v>0</v>
      </c>
      <c r="AH547" s="410">
        <f t="shared" ref="AH547" si="1418">AH546</f>
        <v>0</v>
      </c>
      <c r="AI547" s="410">
        <f t="shared" ref="AI547" si="1419">AI546</f>
        <v>0</v>
      </c>
      <c r="AJ547" s="410">
        <f t="shared" ref="AJ547" si="1420">AJ546</f>
        <v>0</v>
      </c>
      <c r="AK547" s="410">
        <f t="shared" ref="AK547" si="1421">AK546</f>
        <v>0</v>
      </c>
      <c r="AL547" s="410">
        <f t="shared" ref="AL547" si="1422">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307</v>
      </c>
      <c r="C550" s="290" t="s">
        <v>163</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10">
        <f>Y549</f>
        <v>0</v>
      </c>
      <c r="Z550" s="410">
        <f t="shared" ref="Z550:AB550" si="1423">Z549</f>
        <v>0</v>
      </c>
      <c r="AA550" s="410">
        <f t="shared" si="1423"/>
        <v>0</v>
      </c>
      <c r="AB550" s="410">
        <f t="shared" si="1423"/>
        <v>0</v>
      </c>
      <c r="AC550" s="410">
        <f t="shared" ref="AC550" si="1424">AC549</f>
        <v>0</v>
      </c>
      <c r="AD550" s="410">
        <f t="shared" ref="AD550" si="1425">AD549</f>
        <v>0</v>
      </c>
      <c r="AE550" s="410">
        <f t="shared" ref="AE550" si="1426">AE549</f>
        <v>0</v>
      </c>
      <c r="AF550" s="410">
        <f t="shared" ref="AF550" si="1427">AF549</f>
        <v>0</v>
      </c>
      <c r="AG550" s="410">
        <f t="shared" ref="AG550" si="1428">AG549</f>
        <v>0</v>
      </c>
      <c r="AH550" s="410">
        <f t="shared" ref="AH550" si="1429">AH549</f>
        <v>0</v>
      </c>
      <c r="AI550" s="410">
        <f t="shared" ref="AI550" si="1430">AI549</f>
        <v>0</v>
      </c>
      <c r="AJ550" s="410">
        <f t="shared" ref="AJ550" si="1431">AJ549</f>
        <v>0</v>
      </c>
      <c r="AK550" s="410">
        <f t="shared" ref="AK550" si="1432">AK549</f>
        <v>0</v>
      </c>
      <c r="AL550" s="410">
        <f t="shared" ref="AL550" si="1433">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307</v>
      </c>
      <c r="C553" s="290" t="s">
        <v>163</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10">
        <f>Y552</f>
        <v>0</v>
      </c>
      <c r="Z553" s="410">
        <f t="shared" ref="Z553:AB553" si="1434">Z552</f>
        <v>0</v>
      </c>
      <c r="AA553" s="410">
        <f t="shared" si="1434"/>
        <v>0</v>
      </c>
      <c r="AB553" s="410">
        <f t="shared" si="1434"/>
        <v>0</v>
      </c>
      <c r="AC553" s="410">
        <f t="shared" ref="AC553" si="1435">AC552</f>
        <v>0</v>
      </c>
      <c r="AD553" s="410">
        <f t="shared" ref="AD553" si="1436">AD552</f>
        <v>0</v>
      </c>
      <c r="AE553" s="410">
        <f t="shared" ref="AE553" si="1437">AE552</f>
        <v>0</v>
      </c>
      <c r="AF553" s="410">
        <f t="shared" ref="AF553" si="1438">AF552</f>
        <v>0</v>
      </c>
      <c r="AG553" s="410">
        <f t="shared" ref="AG553" si="1439">AG552</f>
        <v>0</v>
      </c>
      <c r="AH553" s="410">
        <f t="shared" ref="AH553" si="1440">AH552</f>
        <v>0</v>
      </c>
      <c r="AI553" s="410">
        <f t="shared" ref="AI553" si="1441">AI552</f>
        <v>0</v>
      </c>
      <c r="AJ553" s="410">
        <f t="shared" ref="AJ553" si="1442">AJ552</f>
        <v>0</v>
      </c>
      <c r="AK553" s="410">
        <f t="shared" ref="AK553" si="1443">AK552</f>
        <v>0</v>
      </c>
      <c r="AL553" s="410">
        <f t="shared" ref="AL553" si="1444">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307</v>
      </c>
      <c r="C556" s="290" t="s">
        <v>163</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10">
        <f>Y555</f>
        <v>0</v>
      </c>
      <c r="Z556" s="410">
        <f t="shared" ref="Z556:AB556" si="1445">Z555</f>
        <v>0</v>
      </c>
      <c r="AA556" s="410">
        <f t="shared" si="1445"/>
        <v>0</v>
      </c>
      <c r="AB556" s="410">
        <f t="shared" si="1445"/>
        <v>0</v>
      </c>
      <c r="AC556" s="410">
        <f t="shared" ref="AC556" si="1446">AC555</f>
        <v>0</v>
      </c>
      <c r="AD556" s="410">
        <f t="shared" ref="AD556" si="1447">AD555</f>
        <v>0</v>
      </c>
      <c r="AE556" s="410">
        <f t="shared" ref="AE556" si="1448">AE555</f>
        <v>0</v>
      </c>
      <c r="AF556" s="410">
        <f t="shared" ref="AF556" si="1449">AF555</f>
        <v>0</v>
      </c>
      <c r="AG556" s="410">
        <f t="shared" ref="AG556" si="1450">AG555</f>
        <v>0</v>
      </c>
      <c r="AH556" s="410">
        <f t="shared" ref="AH556" si="1451">AH555</f>
        <v>0</v>
      </c>
      <c r="AI556" s="410">
        <f t="shared" ref="AI556" si="1452">AI555</f>
        <v>0</v>
      </c>
      <c r="AJ556" s="410">
        <f t="shared" ref="AJ556" si="1453">AJ555</f>
        <v>0</v>
      </c>
      <c r="AK556" s="410">
        <f t="shared" ref="AK556" si="1454">AK555</f>
        <v>0</v>
      </c>
      <c r="AL556" s="410">
        <f t="shared" ref="AL556" si="1455">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307</v>
      </c>
      <c r="C559" s="290" t="s">
        <v>163</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10">
        <f>Y558</f>
        <v>0</v>
      </c>
      <c r="Z559" s="410">
        <f t="shared" ref="Z559:AB559" si="1456">Z558</f>
        <v>0</v>
      </c>
      <c r="AA559" s="410">
        <f t="shared" si="1456"/>
        <v>0</v>
      </c>
      <c r="AB559" s="410">
        <f t="shared" si="1456"/>
        <v>0</v>
      </c>
      <c r="AC559" s="410">
        <f t="shared" ref="AC559" si="1457">AC558</f>
        <v>0</v>
      </c>
      <c r="AD559" s="410">
        <f t="shared" ref="AD559" si="1458">AD558</f>
        <v>0</v>
      </c>
      <c r="AE559" s="410">
        <f t="shared" ref="AE559" si="1459">AE558</f>
        <v>0</v>
      </c>
      <c r="AF559" s="410">
        <f t="shared" ref="AF559" si="1460">AF558</f>
        <v>0</v>
      </c>
      <c r="AG559" s="410">
        <f t="shared" ref="AG559" si="1461">AG558</f>
        <v>0</v>
      </c>
      <c r="AH559" s="410">
        <f t="shared" ref="AH559" si="1462">AH558</f>
        <v>0</v>
      </c>
      <c r="AI559" s="410">
        <f t="shared" ref="AI559" si="1463">AI558</f>
        <v>0</v>
      </c>
      <c r="AJ559" s="410">
        <f t="shared" ref="AJ559" si="1464">AJ558</f>
        <v>0</v>
      </c>
      <c r="AK559" s="410">
        <f t="shared" ref="AK559" si="1465">AK558</f>
        <v>0</v>
      </c>
      <c r="AL559" s="410">
        <f t="shared" ref="AL559" si="1466">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291</v>
      </c>
      <c r="C561" s="328"/>
      <c r="D561" s="328">
        <f>SUM(D404:D559)</f>
        <v>16477523</v>
      </c>
      <c r="E561" s="328"/>
      <c r="F561" s="328"/>
      <c r="G561" s="328"/>
      <c r="H561" s="328"/>
      <c r="I561" s="328"/>
      <c r="J561" s="328"/>
      <c r="K561" s="328"/>
      <c r="L561" s="328"/>
      <c r="M561" s="328"/>
      <c r="N561" s="328"/>
      <c r="O561" s="328">
        <f>SUM(O404:O559)</f>
        <v>1956</v>
      </c>
      <c r="P561" s="328"/>
      <c r="Q561" s="328"/>
      <c r="R561" s="328"/>
      <c r="S561" s="328"/>
      <c r="T561" s="328"/>
      <c r="U561" s="328"/>
      <c r="V561" s="328"/>
      <c r="W561" s="328"/>
      <c r="X561" s="328"/>
      <c r="Y561" s="328">
        <f>IF(Y402="kWh",SUMPRODUCT(D404:D559,Y404:Y559))</f>
        <v>11407460</v>
      </c>
      <c r="Z561" s="328">
        <f>IF(Z402="kWh",SUMPRODUCT(D404:D559,Z404:Z559))</f>
        <v>525145.55009426724</v>
      </c>
      <c r="AA561" s="328">
        <f>IF(AA402="kw",SUMPRODUCT(N404:N559,O404:O559,AA404:AA559),SUMPRODUCT(D404:D559,AA404:AA559))</f>
        <v>9812.2707111133568</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292</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293</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7.6E-3</v>
      </c>
      <c r="Z564" s="340">
        <f>HLOOKUP(Z$35,'3.  Distribution Rates'!$C$122:$P$133,9,FALSE)</f>
        <v>1.95E-2</v>
      </c>
      <c r="AA564" s="340">
        <f>HLOOKUP(AA$35,'3.  Distribution Rates'!$C$122:$P$133,9,FALSE)</f>
        <v>3.5951</v>
      </c>
      <c r="AB564" s="340">
        <f>HLOOKUP(AB$35,'3.  Distribution Rates'!$C$122:$P$133,9,FALSE)</f>
        <v>6.5818000000000003</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294</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6056.2435441039988</v>
      </c>
      <c r="Z565" s="377">
        <f>'4.  2011-2014 LRAM'!Z140*Z564</f>
        <v>193.9581306</v>
      </c>
      <c r="AA565" s="377">
        <f>'4.  2011-2014 LRAM'!AA140*AA564</f>
        <v>12971.686136665199</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467">SUM(Y565:AL565)</f>
        <v>19221.887811369197</v>
      </c>
    </row>
    <row r="566" spans="2:39">
      <c r="B566" s="323" t="s">
        <v>295</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4308.2813686959998</v>
      </c>
      <c r="Z566" s="377">
        <f>'4.  2011-2014 LRAM'!Z269*Z564</f>
        <v>432.71874554999999</v>
      </c>
      <c r="AA566" s="377">
        <f>'4.  2011-2014 LRAM'!AA269*AA564</f>
        <v>14260.978543416</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467"/>
        <v>19001.978657661999</v>
      </c>
    </row>
    <row r="567" spans="2:39">
      <c r="B567" s="323" t="s">
        <v>296</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5312.2714694839997</v>
      </c>
      <c r="Z567" s="377">
        <f>'4.  2011-2014 LRAM'!Z398*Z564</f>
        <v>705.53417610000008</v>
      </c>
      <c r="AA567" s="377">
        <f>'4.  2011-2014 LRAM'!AA398*AA564</f>
        <v>18600.307240811999</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467"/>
        <v>24618.112886395997</v>
      </c>
    </row>
    <row r="568" spans="2:39">
      <c r="B568" s="323" t="s">
        <v>297</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13198.754777444001</v>
      </c>
      <c r="Z568" s="377">
        <f>'4.  2011-2014 LRAM'!Z528*Z564</f>
        <v>11021.96042415</v>
      </c>
      <c r="AA568" s="377">
        <f>'4.  2011-2014 LRAM'!AA528*AA564</f>
        <v>17870.163570000001</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467"/>
        <v>42090.878771593998</v>
      </c>
    </row>
    <row r="569" spans="2:39">
      <c r="B569" s="323" t="s">
        <v>298</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468">Y209*Y564</f>
        <v>19334.362000000001</v>
      </c>
      <c r="Z569" s="377">
        <f t="shared" si="1468"/>
        <v>11922.642853514642</v>
      </c>
      <c r="AA569" s="377">
        <f t="shared" si="1468"/>
        <v>14024.729221670401</v>
      </c>
      <c r="AB569" s="377">
        <f>AB209*AB564</f>
        <v>0</v>
      </c>
      <c r="AC569" s="377">
        <f t="shared" si="1468"/>
        <v>0</v>
      </c>
      <c r="AD569" s="377">
        <f t="shared" si="1468"/>
        <v>0</v>
      </c>
      <c r="AE569" s="377">
        <f t="shared" si="1468"/>
        <v>0</v>
      </c>
      <c r="AF569" s="377">
        <f t="shared" si="1468"/>
        <v>0</v>
      </c>
      <c r="AG569" s="377">
        <f t="shared" si="1468"/>
        <v>0</v>
      </c>
      <c r="AH569" s="377">
        <f t="shared" si="1468"/>
        <v>0</v>
      </c>
      <c r="AI569" s="377">
        <f t="shared" si="1468"/>
        <v>0</v>
      </c>
      <c r="AJ569" s="377">
        <f t="shared" si="1468"/>
        <v>0</v>
      </c>
      <c r="AK569" s="377">
        <f t="shared" si="1468"/>
        <v>0</v>
      </c>
      <c r="AL569" s="377">
        <f t="shared" si="1468"/>
        <v>0</v>
      </c>
      <c r="AM569" s="628">
        <f t="shared" si="1467"/>
        <v>45281.734075185042</v>
      </c>
    </row>
    <row r="570" spans="2:39">
      <c r="B570" s="323" t="s">
        <v>299</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53829.584000000003</v>
      </c>
      <c r="Z570" s="377">
        <f>Z392*Z564</f>
        <v>1846.83673512</v>
      </c>
      <c r="AA570" s="377">
        <f t="shared" ref="AA570:AL570" si="1469">AA392*AA564</f>
        <v>12770.509186859999</v>
      </c>
      <c r="AB570" s="377">
        <f>AB392*AB564</f>
        <v>0</v>
      </c>
      <c r="AC570" s="377">
        <f t="shared" si="1469"/>
        <v>0</v>
      </c>
      <c r="AD570" s="377">
        <f t="shared" si="1469"/>
        <v>0</v>
      </c>
      <c r="AE570" s="377">
        <f t="shared" si="1469"/>
        <v>0</v>
      </c>
      <c r="AF570" s="377">
        <f t="shared" si="1469"/>
        <v>0</v>
      </c>
      <c r="AG570" s="377">
        <f t="shared" si="1469"/>
        <v>0</v>
      </c>
      <c r="AH570" s="377">
        <f t="shared" si="1469"/>
        <v>0</v>
      </c>
      <c r="AI570" s="377">
        <f t="shared" si="1469"/>
        <v>0</v>
      </c>
      <c r="AJ570" s="377">
        <f t="shared" si="1469"/>
        <v>0</v>
      </c>
      <c r="AK570" s="377">
        <f t="shared" si="1469"/>
        <v>0</v>
      </c>
      <c r="AL570" s="377">
        <f t="shared" si="1469"/>
        <v>0</v>
      </c>
      <c r="AM570" s="628">
        <f t="shared" si="1467"/>
        <v>68446.929921980001</v>
      </c>
    </row>
    <row r="571" spans="2:39">
      <c r="B571" s="323" t="s">
        <v>300</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86696.695999999996</v>
      </c>
      <c r="Z571" s="377">
        <f t="shared" ref="Z571:AL571" si="1470">Z561*Z564</f>
        <v>10240.338226838212</v>
      </c>
      <c r="AA571" s="377">
        <f t="shared" si="1470"/>
        <v>35276.094433523627</v>
      </c>
      <c r="AB571" s="377">
        <f t="shared" si="1470"/>
        <v>0</v>
      </c>
      <c r="AC571" s="377">
        <f t="shared" si="1470"/>
        <v>0</v>
      </c>
      <c r="AD571" s="377">
        <f t="shared" si="1470"/>
        <v>0</v>
      </c>
      <c r="AE571" s="377">
        <f t="shared" si="1470"/>
        <v>0</v>
      </c>
      <c r="AF571" s="377">
        <f t="shared" si="1470"/>
        <v>0</v>
      </c>
      <c r="AG571" s="377">
        <f t="shared" si="1470"/>
        <v>0</v>
      </c>
      <c r="AH571" s="377">
        <f t="shared" si="1470"/>
        <v>0</v>
      </c>
      <c r="AI571" s="377">
        <f t="shared" si="1470"/>
        <v>0</v>
      </c>
      <c r="AJ571" s="377">
        <f t="shared" si="1470"/>
        <v>0</v>
      </c>
      <c r="AK571" s="377">
        <f t="shared" si="1470"/>
        <v>0</v>
      </c>
      <c r="AL571" s="377">
        <f t="shared" si="1470"/>
        <v>0</v>
      </c>
      <c r="AM571" s="628">
        <f t="shared" si="1467"/>
        <v>132213.12866036184</v>
      </c>
    </row>
    <row r="572" spans="2:39" ht="15.75">
      <c r="B572" s="348" t="s">
        <v>301</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188736.19315972799</v>
      </c>
      <c r="Z572" s="345">
        <f>SUM(Z565:Z571)</f>
        <v>36363.989291872858</v>
      </c>
      <c r="AA572" s="345">
        <f t="shared" ref="AA572:AE572" si="1471">SUM(AA565:AA571)</f>
        <v>125774.46833294723</v>
      </c>
      <c r="AB572" s="345">
        <f t="shared" si="1471"/>
        <v>0</v>
      </c>
      <c r="AC572" s="345">
        <f t="shared" si="1471"/>
        <v>0</v>
      </c>
      <c r="AD572" s="345">
        <f>SUM(AD565:AD571)</f>
        <v>0</v>
      </c>
      <c r="AE572" s="345">
        <f t="shared" si="1471"/>
        <v>0</v>
      </c>
      <c r="AF572" s="345">
        <f>SUM(AF565:AF571)</f>
        <v>0</v>
      </c>
      <c r="AG572" s="345">
        <f>SUM(AG565:AG571)</f>
        <v>0</v>
      </c>
      <c r="AH572" s="345">
        <f t="shared" ref="AH572:AL572" si="1472">SUM(AH565:AH571)</f>
        <v>0</v>
      </c>
      <c r="AI572" s="345">
        <f t="shared" si="1472"/>
        <v>0</v>
      </c>
      <c r="AJ572" s="345">
        <f>SUM(AJ565:AJ571)</f>
        <v>0</v>
      </c>
      <c r="AK572" s="345">
        <f t="shared" si="1472"/>
        <v>0</v>
      </c>
      <c r="AL572" s="345">
        <f t="shared" si="1472"/>
        <v>0</v>
      </c>
      <c r="AM572" s="406">
        <f>SUM(AM565:AM571)</f>
        <v>350874.65078454814</v>
      </c>
    </row>
    <row r="573" spans="2:39" ht="15.75">
      <c r="B573" s="348" t="s">
        <v>302</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473">Z562*Z564</f>
        <v>0</v>
      </c>
      <c r="AA573" s="346">
        <f t="shared" si="1473"/>
        <v>0</v>
      </c>
      <c r="AB573" s="346">
        <f t="shared" si="1473"/>
        <v>0</v>
      </c>
      <c r="AC573" s="346">
        <f t="shared" si="1473"/>
        <v>0</v>
      </c>
      <c r="AD573" s="346">
        <f>AD562*AD564</f>
        <v>0</v>
      </c>
      <c r="AE573" s="346">
        <f t="shared" si="1473"/>
        <v>0</v>
      </c>
      <c r="AF573" s="346">
        <f>AF562*AF564</f>
        <v>0</v>
      </c>
      <c r="AG573" s="346">
        <f t="shared" ref="AG573:AL573" si="1474">AG562*AG564</f>
        <v>0</v>
      </c>
      <c r="AH573" s="346">
        <f t="shared" si="1474"/>
        <v>0</v>
      </c>
      <c r="AI573" s="346">
        <f t="shared" si="1474"/>
        <v>0</v>
      </c>
      <c r="AJ573" s="346">
        <f>AJ562*AJ564</f>
        <v>0</v>
      </c>
      <c r="AK573" s="346">
        <f>AK562*AK564</f>
        <v>0</v>
      </c>
      <c r="AL573" s="346">
        <f t="shared" si="1474"/>
        <v>0</v>
      </c>
      <c r="AM573" s="406">
        <f>SUM(Y573:AL573)</f>
        <v>0</v>
      </c>
    </row>
    <row r="574" spans="2:39" ht="15.75">
      <c r="B574" s="348" t="s">
        <v>303</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350874.65078454814</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304</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475">IF(AD402="kw",SUMPRODUCT($N$404:$N$559,$P$404:$P$559,AD404:AD559),SUMPRODUCT($E$404:$E$559,AD404:AD559))</f>
        <v>0</v>
      </c>
      <c r="AE576" s="290">
        <f t="shared" si="1475"/>
        <v>0</v>
      </c>
      <c r="AF576" s="290">
        <f t="shared" si="1475"/>
        <v>0</v>
      </c>
      <c r="AG576" s="290">
        <f t="shared" si="1475"/>
        <v>0</v>
      </c>
      <c r="AH576" s="290">
        <f t="shared" si="1475"/>
        <v>0</v>
      </c>
      <c r="AI576" s="290">
        <f t="shared" si="1475"/>
        <v>0</v>
      </c>
      <c r="AJ576" s="290">
        <f t="shared" si="1475"/>
        <v>0</v>
      </c>
      <c r="AK576" s="290">
        <f t="shared" si="1475"/>
        <v>0</v>
      </c>
      <c r="AL576" s="290">
        <f t="shared" si="1475"/>
        <v>0</v>
      </c>
      <c r="AM576" s="336"/>
    </row>
    <row r="577" spans="1:39">
      <c r="B577" s="438" t="s">
        <v>305</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476">IF(AA402="kw",SUMPRODUCT($N$404:$N$559,$Q$404:$Q$559,AA404:AA559),SUMPRODUCT($F$404:$F$559,AA404:AA559))</f>
        <v>0</v>
      </c>
      <c r="AB577" s="290">
        <f t="shared" si="1476"/>
        <v>0</v>
      </c>
      <c r="AC577" s="290">
        <f>IF(AC402="kw",SUMPRODUCT($N$404:$N$559,$Q$404:$Q$559,AC404:AC559),SUMPRODUCT($F$404:$F$559,AC404:AC559))</f>
        <v>0</v>
      </c>
      <c r="AD577" s="290">
        <f t="shared" si="1476"/>
        <v>0</v>
      </c>
      <c r="AE577" s="290">
        <f t="shared" si="1476"/>
        <v>0</v>
      </c>
      <c r="AF577" s="290">
        <f t="shared" si="1476"/>
        <v>0</v>
      </c>
      <c r="AG577" s="290">
        <f t="shared" si="1476"/>
        <v>0</v>
      </c>
      <c r="AH577" s="290">
        <f t="shared" si="1476"/>
        <v>0</v>
      </c>
      <c r="AI577" s="290">
        <f t="shared" si="1476"/>
        <v>0</v>
      </c>
      <c r="AJ577" s="290">
        <f t="shared" si="1476"/>
        <v>0</v>
      </c>
      <c r="AK577" s="290">
        <f t="shared" si="1476"/>
        <v>0</v>
      </c>
      <c r="AL577" s="290">
        <f t="shared" si="1476"/>
        <v>0</v>
      </c>
      <c r="AM577" s="336"/>
    </row>
    <row r="578" spans="1:39">
      <c r="B578" s="439" t="s">
        <v>306</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477">IF(AA402="kw",SUMPRODUCT($N$404:$N$559,$R$404:$R$559,AA404:AA559),SUMPRODUCT($G$404:$G$559,AA404:AA559))</f>
        <v>0</v>
      </c>
      <c r="AB578" s="325">
        <f t="shared" si="1477"/>
        <v>0</v>
      </c>
      <c r="AC578" s="325">
        <f>IF(AC402="kw",SUMPRODUCT($N$404:$N$559,$R$404:$R$559,AC404:AC559),SUMPRODUCT($G$404:$G$559,AC404:AC559))</f>
        <v>0</v>
      </c>
      <c r="AD578" s="325">
        <f t="shared" si="1477"/>
        <v>0</v>
      </c>
      <c r="AE578" s="325">
        <f t="shared" si="1477"/>
        <v>0</v>
      </c>
      <c r="AF578" s="325">
        <f t="shared" si="1477"/>
        <v>0</v>
      </c>
      <c r="AG578" s="325">
        <f t="shared" si="1477"/>
        <v>0</v>
      </c>
      <c r="AH578" s="325">
        <f t="shared" si="1477"/>
        <v>0</v>
      </c>
      <c r="AI578" s="325">
        <f t="shared" si="1477"/>
        <v>0</v>
      </c>
      <c r="AJ578" s="325">
        <f t="shared" si="1477"/>
        <v>0</v>
      </c>
      <c r="AK578" s="325">
        <f t="shared" si="1477"/>
        <v>0</v>
      </c>
      <c r="AL578" s="325">
        <f t="shared" si="1477"/>
        <v>0</v>
      </c>
      <c r="AM578" s="385"/>
    </row>
    <row r="579" spans="1:39" ht="22.5" customHeight="1">
      <c r="B579" s="367" t="s">
        <v>584</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308</v>
      </c>
      <c r="C582" s="280"/>
      <c r="D582" s="589" t="s">
        <v>523</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99" t="s">
        <v>210</v>
      </c>
      <c r="C583" s="901" t="s">
        <v>33</v>
      </c>
      <c r="D583" s="283" t="s">
        <v>421</v>
      </c>
      <c r="E583" s="903" t="s">
        <v>208</v>
      </c>
      <c r="F583" s="904"/>
      <c r="G583" s="904"/>
      <c r="H583" s="904"/>
      <c r="I583" s="904"/>
      <c r="J583" s="904"/>
      <c r="K583" s="904"/>
      <c r="L583" s="904"/>
      <c r="M583" s="905"/>
      <c r="N583" s="908" t="s">
        <v>212</v>
      </c>
      <c r="O583" s="283" t="s">
        <v>422</v>
      </c>
      <c r="P583" s="903" t="s">
        <v>211</v>
      </c>
      <c r="Q583" s="904"/>
      <c r="R583" s="904"/>
      <c r="S583" s="904"/>
      <c r="T583" s="904"/>
      <c r="U583" s="904"/>
      <c r="V583" s="904"/>
      <c r="W583" s="904"/>
      <c r="X583" s="905"/>
      <c r="Y583" s="906" t="s">
        <v>242</v>
      </c>
      <c r="Z583" s="907"/>
      <c r="AA583" s="907"/>
      <c r="AB583" s="907"/>
      <c r="AC583" s="907"/>
      <c r="AD583" s="907"/>
      <c r="AE583" s="907"/>
      <c r="AF583" s="907"/>
      <c r="AG583" s="907"/>
      <c r="AH583" s="907"/>
      <c r="AI583" s="907"/>
      <c r="AJ583" s="907"/>
      <c r="AK583" s="907"/>
      <c r="AL583" s="907"/>
      <c r="AM583" s="912"/>
    </row>
    <row r="584" spans="1:39" ht="68.25" customHeight="1">
      <c r="B584" s="900"/>
      <c r="C584" s="902"/>
      <c r="D584" s="284">
        <v>2018</v>
      </c>
      <c r="E584" s="284">
        <v>2019</v>
      </c>
      <c r="F584" s="284">
        <v>2020</v>
      </c>
      <c r="G584" s="284">
        <v>2021</v>
      </c>
      <c r="H584" s="284">
        <v>2022</v>
      </c>
      <c r="I584" s="284">
        <v>2023</v>
      </c>
      <c r="J584" s="284">
        <v>2024</v>
      </c>
      <c r="K584" s="284">
        <v>2025</v>
      </c>
      <c r="L584" s="284">
        <v>2026</v>
      </c>
      <c r="M584" s="284">
        <v>2027</v>
      </c>
      <c r="N584" s="909"/>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Streetlighting</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501</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31"/>
      <c r="B586" s="503" t="s">
        <v>494</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31"/>
      <c r="B588" s="293" t="s">
        <v>309</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478">Z587</f>
        <v>0</v>
      </c>
      <c r="AA588" s="410">
        <f t="shared" ref="AA588" si="1479">AA587</f>
        <v>0</v>
      </c>
      <c r="AB588" s="410">
        <f t="shared" ref="AB588" si="1480">AB587</f>
        <v>0</v>
      </c>
      <c r="AC588" s="410">
        <f t="shared" ref="AC588" si="1481">AC587</f>
        <v>0</v>
      </c>
      <c r="AD588" s="410">
        <f t="shared" ref="AD588" si="1482">AD587</f>
        <v>0</v>
      </c>
      <c r="AE588" s="410">
        <f t="shared" ref="AE588" si="1483">AE587</f>
        <v>0</v>
      </c>
      <c r="AF588" s="410">
        <f t="shared" ref="AF588" si="1484">AF587</f>
        <v>0</v>
      </c>
      <c r="AG588" s="410">
        <f t="shared" ref="AG588" si="1485">AG587</f>
        <v>0</v>
      </c>
      <c r="AH588" s="410">
        <f t="shared" ref="AH588" si="1486">AH587</f>
        <v>0</v>
      </c>
      <c r="AI588" s="410">
        <f t="shared" ref="AI588" si="1487">AI587</f>
        <v>0</v>
      </c>
      <c r="AJ588" s="410">
        <f t="shared" ref="AJ588" si="1488">AJ587</f>
        <v>0</v>
      </c>
      <c r="AK588" s="410">
        <f t="shared" ref="AK588" si="1489">AK587</f>
        <v>0</v>
      </c>
      <c r="AL588" s="410">
        <f t="shared" ref="AL588" si="1490">AL587</f>
        <v>0</v>
      </c>
      <c r="AM588" s="296"/>
    </row>
    <row r="589" spans="1:39" ht="15.75" hidden="1"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31"/>
      <c r="B591" s="293" t="s">
        <v>309</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491">Z590</f>
        <v>0</v>
      </c>
      <c r="AA591" s="410">
        <f t="shared" ref="AA591" si="1492">AA590</f>
        <v>0</v>
      </c>
      <c r="AB591" s="410">
        <f t="shared" ref="AB591" si="1493">AB590</f>
        <v>0</v>
      </c>
      <c r="AC591" s="410">
        <f t="shared" ref="AC591" si="1494">AC590</f>
        <v>0</v>
      </c>
      <c r="AD591" s="410">
        <f t="shared" ref="AD591" si="1495">AD590</f>
        <v>0</v>
      </c>
      <c r="AE591" s="410">
        <f t="shared" ref="AE591" si="1496">AE590</f>
        <v>0</v>
      </c>
      <c r="AF591" s="410">
        <f t="shared" ref="AF591" si="1497">AF590</f>
        <v>0</v>
      </c>
      <c r="AG591" s="410">
        <f t="shared" ref="AG591" si="1498">AG590</f>
        <v>0</v>
      </c>
      <c r="AH591" s="410">
        <f t="shared" ref="AH591" si="1499">AH590</f>
        <v>0</v>
      </c>
      <c r="AI591" s="410">
        <f t="shared" ref="AI591" si="1500">AI590</f>
        <v>0</v>
      </c>
      <c r="AJ591" s="410">
        <f t="shared" ref="AJ591" si="1501">AJ590</f>
        <v>0</v>
      </c>
      <c r="AK591" s="410">
        <f t="shared" ref="AK591" si="1502">AK590</f>
        <v>0</v>
      </c>
      <c r="AL591" s="410">
        <f t="shared" ref="AL591" si="1503">AL590</f>
        <v>0</v>
      </c>
      <c r="AM591" s="296"/>
    </row>
    <row r="592" spans="1:39" ht="15.75" hidden="1"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31"/>
      <c r="B594" s="293" t="s">
        <v>309</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504">Z593</f>
        <v>0</v>
      </c>
      <c r="AA594" s="410">
        <f t="shared" ref="AA594" si="1505">AA593</f>
        <v>0</v>
      </c>
      <c r="AB594" s="410">
        <f t="shared" ref="AB594" si="1506">AB593</f>
        <v>0</v>
      </c>
      <c r="AC594" s="410">
        <f t="shared" ref="AC594" si="1507">AC593</f>
        <v>0</v>
      </c>
      <c r="AD594" s="410">
        <f t="shared" ref="AD594" si="1508">AD593</f>
        <v>0</v>
      </c>
      <c r="AE594" s="410">
        <f t="shared" ref="AE594" si="1509">AE593</f>
        <v>0</v>
      </c>
      <c r="AF594" s="410">
        <f t="shared" ref="AF594" si="1510">AF593</f>
        <v>0</v>
      </c>
      <c r="AG594" s="410">
        <f t="shared" ref="AG594" si="1511">AG593</f>
        <v>0</v>
      </c>
      <c r="AH594" s="410">
        <f t="shared" ref="AH594" si="1512">AH593</f>
        <v>0</v>
      </c>
      <c r="AI594" s="410">
        <f t="shared" ref="AI594" si="1513">AI593</f>
        <v>0</v>
      </c>
      <c r="AJ594" s="410">
        <f t="shared" ref="AJ594" si="1514">AJ593</f>
        <v>0</v>
      </c>
      <c r="AK594" s="410">
        <f t="shared" ref="AK594" si="1515">AK593</f>
        <v>0</v>
      </c>
      <c r="AL594" s="410">
        <f t="shared" ref="AL594" si="1516">AL593</f>
        <v>0</v>
      </c>
      <c r="AM594" s="296"/>
    </row>
    <row r="595" spans="1:39" hidden="1"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31">
        <v>4</v>
      </c>
      <c r="B596" s="519" t="s">
        <v>677</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31"/>
      <c r="B597" s="293" t="s">
        <v>309</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517">Z596</f>
        <v>0</v>
      </c>
      <c r="AA597" s="410">
        <f t="shared" ref="AA597" si="1518">AA596</f>
        <v>0</v>
      </c>
      <c r="AB597" s="410">
        <f t="shared" ref="AB597" si="1519">AB596</f>
        <v>0</v>
      </c>
      <c r="AC597" s="410">
        <f t="shared" ref="AC597" si="1520">AC596</f>
        <v>0</v>
      </c>
      <c r="AD597" s="410">
        <f t="shared" ref="AD597" si="1521">AD596</f>
        <v>0</v>
      </c>
      <c r="AE597" s="410">
        <f t="shared" ref="AE597" si="1522">AE596</f>
        <v>0</v>
      </c>
      <c r="AF597" s="410">
        <f t="shared" ref="AF597" si="1523">AF596</f>
        <v>0</v>
      </c>
      <c r="AG597" s="410">
        <f t="shared" ref="AG597" si="1524">AG596</f>
        <v>0</v>
      </c>
      <c r="AH597" s="410">
        <f t="shared" ref="AH597" si="1525">AH596</f>
        <v>0</v>
      </c>
      <c r="AI597" s="410">
        <f t="shared" ref="AI597" si="1526">AI596</f>
        <v>0</v>
      </c>
      <c r="AJ597" s="410">
        <f t="shared" ref="AJ597" si="1527">AJ596</f>
        <v>0</v>
      </c>
      <c r="AK597" s="410">
        <f t="shared" ref="AK597" si="1528">AK596</f>
        <v>0</v>
      </c>
      <c r="AL597" s="410">
        <f t="shared" ref="AL597" si="1529">AL596</f>
        <v>0</v>
      </c>
      <c r="AM597" s="296"/>
    </row>
    <row r="598" spans="1:39" hidden="1"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31"/>
      <c r="B600" s="293" t="s">
        <v>309</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530">Z599</f>
        <v>0</v>
      </c>
      <c r="AA600" s="410">
        <f t="shared" ref="AA600" si="1531">AA599</f>
        <v>0</v>
      </c>
      <c r="AB600" s="410">
        <f t="shared" ref="AB600" si="1532">AB599</f>
        <v>0</v>
      </c>
      <c r="AC600" s="410">
        <f t="shared" ref="AC600" si="1533">AC599</f>
        <v>0</v>
      </c>
      <c r="AD600" s="410">
        <f t="shared" ref="AD600" si="1534">AD599</f>
        <v>0</v>
      </c>
      <c r="AE600" s="410">
        <f t="shared" ref="AE600" si="1535">AE599</f>
        <v>0</v>
      </c>
      <c r="AF600" s="410">
        <f t="shared" ref="AF600" si="1536">AF599</f>
        <v>0</v>
      </c>
      <c r="AG600" s="410">
        <f t="shared" ref="AG600" si="1537">AG599</f>
        <v>0</v>
      </c>
      <c r="AH600" s="410">
        <f t="shared" ref="AH600" si="1538">AH599</f>
        <v>0</v>
      </c>
      <c r="AI600" s="410">
        <f t="shared" ref="AI600" si="1539">AI599</f>
        <v>0</v>
      </c>
      <c r="AJ600" s="410">
        <f t="shared" ref="AJ600" si="1540">AJ599</f>
        <v>0</v>
      </c>
      <c r="AK600" s="410">
        <f t="shared" ref="AK600" si="1541">AK599</f>
        <v>0</v>
      </c>
      <c r="AL600" s="410">
        <f t="shared" ref="AL600" si="1542">AL599</f>
        <v>0</v>
      </c>
      <c r="AM600" s="296"/>
    </row>
    <row r="601" spans="1:39" hidden="1"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31"/>
      <c r="B602" s="318" t="s">
        <v>495</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31"/>
      <c r="B604" s="293" t="s">
        <v>309</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543">Z603</f>
        <v>0</v>
      </c>
      <c r="AA604" s="410">
        <f t="shared" ref="AA604" si="1544">AA603</f>
        <v>0</v>
      </c>
      <c r="AB604" s="410">
        <f t="shared" ref="AB604" si="1545">AB603</f>
        <v>0</v>
      </c>
      <c r="AC604" s="410">
        <f t="shared" ref="AC604" si="1546">AC603</f>
        <v>0</v>
      </c>
      <c r="AD604" s="410">
        <f t="shared" ref="AD604" si="1547">AD603</f>
        <v>0</v>
      </c>
      <c r="AE604" s="410">
        <f t="shared" ref="AE604" si="1548">AE603</f>
        <v>0</v>
      </c>
      <c r="AF604" s="410">
        <f t="shared" ref="AF604" si="1549">AF603</f>
        <v>0</v>
      </c>
      <c r="AG604" s="410">
        <f t="shared" ref="AG604" si="1550">AG603</f>
        <v>0</v>
      </c>
      <c r="AH604" s="410">
        <f t="shared" ref="AH604" si="1551">AH603</f>
        <v>0</v>
      </c>
      <c r="AI604" s="410">
        <f t="shared" ref="AI604" si="1552">AI603</f>
        <v>0</v>
      </c>
      <c r="AJ604" s="410">
        <f t="shared" ref="AJ604" si="1553">AJ603</f>
        <v>0</v>
      </c>
      <c r="AK604" s="410">
        <f t="shared" ref="AK604" si="1554">AK603</f>
        <v>0</v>
      </c>
      <c r="AL604" s="410">
        <f t="shared" ref="AL604" si="1555">AL603</f>
        <v>0</v>
      </c>
      <c r="AM604" s="310"/>
    </row>
    <row r="605" spans="1:39" hidden="1"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31"/>
      <c r="B607" s="293" t="s">
        <v>309</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556">Z606</f>
        <v>0</v>
      </c>
      <c r="AA607" s="410">
        <f t="shared" ref="AA607" si="1557">AA606</f>
        <v>0</v>
      </c>
      <c r="AB607" s="410">
        <f t="shared" ref="AB607" si="1558">AB606</f>
        <v>0</v>
      </c>
      <c r="AC607" s="410">
        <f t="shared" ref="AC607" si="1559">AC606</f>
        <v>0</v>
      </c>
      <c r="AD607" s="410">
        <f t="shared" ref="AD607" si="1560">AD606</f>
        <v>0</v>
      </c>
      <c r="AE607" s="410">
        <f t="shared" ref="AE607" si="1561">AE606</f>
        <v>0</v>
      </c>
      <c r="AF607" s="410">
        <f t="shared" ref="AF607" si="1562">AF606</f>
        <v>0</v>
      </c>
      <c r="AG607" s="410">
        <f t="shared" ref="AG607" si="1563">AG606</f>
        <v>0</v>
      </c>
      <c r="AH607" s="410">
        <f t="shared" ref="AH607" si="1564">AH606</f>
        <v>0</v>
      </c>
      <c r="AI607" s="410">
        <f t="shared" ref="AI607" si="1565">AI606</f>
        <v>0</v>
      </c>
      <c r="AJ607" s="410">
        <f t="shared" ref="AJ607" si="1566">AJ606</f>
        <v>0</v>
      </c>
      <c r="AK607" s="410">
        <f t="shared" ref="AK607" si="1567">AK606</f>
        <v>0</v>
      </c>
      <c r="AL607" s="410">
        <f t="shared" ref="AL607" si="1568">AL606</f>
        <v>0</v>
      </c>
      <c r="AM607" s="310"/>
    </row>
    <row r="608" spans="1:39" hidden="1"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31"/>
      <c r="B610" s="293" t="s">
        <v>309</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569">Z609</f>
        <v>0</v>
      </c>
      <c r="AA610" s="410">
        <f t="shared" ref="AA610" si="1570">AA609</f>
        <v>0</v>
      </c>
      <c r="AB610" s="410">
        <f t="shared" ref="AB610" si="1571">AB609</f>
        <v>0</v>
      </c>
      <c r="AC610" s="410">
        <f t="shared" ref="AC610" si="1572">AC609</f>
        <v>0</v>
      </c>
      <c r="AD610" s="410">
        <f t="shared" ref="AD610" si="1573">AD609</f>
        <v>0</v>
      </c>
      <c r="AE610" s="410">
        <f t="shared" ref="AE610" si="1574">AE609</f>
        <v>0</v>
      </c>
      <c r="AF610" s="410">
        <f t="shared" ref="AF610" si="1575">AF609</f>
        <v>0</v>
      </c>
      <c r="AG610" s="410">
        <f t="shared" ref="AG610" si="1576">AG609</f>
        <v>0</v>
      </c>
      <c r="AH610" s="410">
        <f t="shared" ref="AH610" si="1577">AH609</f>
        <v>0</v>
      </c>
      <c r="AI610" s="410">
        <f t="shared" ref="AI610" si="1578">AI609</f>
        <v>0</v>
      </c>
      <c r="AJ610" s="410">
        <f t="shared" ref="AJ610" si="1579">AJ609</f>
        <v>0</v>
      </c>
      <c r="AK610" s="410">
        <f t="shared" ref="AK610" si="1580">AK609</f>
        <v>0</v>
      </c>
      <c r="AL610" s="410">
        <f t="shared" ref="AL610" si="1581">AL609</f>
        <v>0</v>
      </c>
      <c r="AM610" s="310"/>
    </row>
    <row r="611" spans="1:39" hidden="1"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31"/>
      <c r="B613" s="293" t="s">
        <v>309</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582">Z612</f>
        <v>0</v>
      </c>
      <c r="AA613" s="410">
        <f t="shared" ref="AA613" si="1583">AA612</f>
        <v>0</v>
      </c>
      <c r="AB613" s="410">
        <f t="shared" ref="AB613" si="1584">AB612</f>
        <v>0</v>
      </c>
      <c r="AC613" s="410">
        <f t="shared" ref="AC613" si="1585">AC612</f>
        <v>0</v>
      </c>
      <c r="AD613" s="410">
        <f t="shared" ref="AD613" si="1586">AD612</f>
        <v>0</v>
      </c>
      <c r="AE613" s="410">
        <f t="shared" ref="AE613" si="1587">AE612</f>
        <v>0</v>
      </c>
      <c r="AF613" s="410">
        <f t="shared" ref="AF613" si="1588">AF612</f>
        <v>0</v>
      </c>
      <c r="AG613" s="410">
        <f t="shared" ref="AG613" si="1589">AG612</f>
        <v>0</v>
      </c>
      <c r="AH613" s="410">
        <f t="shared" ref="AH613" si="1590">AH612</f>
        <v>0</v>
      </c>
      <c r="AI613" s="410">
        <f t="shared" ref="AI613" si="1591">AI612</f>
        <v>0</v>
      </c>
      <c r="AJ613" s="410">
        <f t="shared" ref="AJ613" si="1592">AJ612</f>
        <v>0</v>
      </c>
      <c r="AK613" s="410">
        <f t="shared" ref="AK613" si="1593">AK612</f>
        <v>0</v>
      </c>
      <c r="AL613" s="410">
        <f t="shared" ref="AL613" si="1594">AL612</f>
        <v>0</v>
      </c>
      <c r="AM613" s="310"/>
    </row>
    <row r="614" spans="1:39" hidden="1"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31"/>
      <c r="B616" s="293" t="s">
        <v>309</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595">Z615</f>
        <v>0</v>
      </c>
      <c r="AA616" s="410">
        <f t="shared" ref="AA616" si="1596">AA615</f>
        <v>0</v>
      </c>
      <c r="AB616" s="410">
        <f t="shared" ref="AB616" si="1597">AB615</f>
        <v>0</v>
      </c>
      <c r="AC616" s="410">
        <f t="shared" ref="AC616" si="1598">AC615</f>
        <v>0</v>
      </c>
      <c r="AD616" s="410">
        <f t="shared" ref="AD616" si="1599">AD615</f>
        <v>0</v>
      </c>
      <c r="AE616" s="410">
        <f t="shared" ref="AE616" si="1600">AE615</f>
        <v>0</v>
      </c>
      <c r="AF616" s="410">
        <f t="shared" ref="AF616" si="1601">AF615</f>
        <v>0</v>
      </c>
      <c r="AG616" s="410">
        <f t="shared" ref="AG616" si="1602">AG615</f>
        <v>0</v>
      </c>
      <c r="AH616" s="410">
        <f t="shared" ref="AH616" si="1603">AH615</f>
        <v>0</v>
      </c>
      <c r="AI616" s="410">
        <f t="shared" ref="AI616" si="1604">AI615</f>
        <v>0</v>
      </c>
      <c r="AJ616" s="410">
        <f t="shared" ref="AJ616" si="1605">AJ615</f>
        <v>0</v>
      </c>
      <c r="AK616" s="410">
        <f t="shared" ref="AK616" si="1606">AK615</f>
        <v>0</v>
      </c>
      <c r="AL616" s="410">
        <f t="shared" ref="AL616" si="1607">AL615</f>
        <v>0</v>
      </c>
      <c r="AM616" s="310"/>
    </row>
    <row r="617" spans="1:39" hidden="1"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31"/>
      <c r="B620" s="293" t="s">
        <v>309</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608">Z619</f>
        <v>0</v>
      </c>
      <c r="AA620" s="410">
        <f t="shared" ref="AA620" si="1609">AA619</f>
        <v>0</v>
      </c>
      <c r="AB620" s="410">
        <f t="shared" ref="AB620" si="1610">AB619</f>
        <v>0</v>
      </c>
      <c r="AC620" s="410">
        <f t="shared" ref="AC620" si="1611">AC619</f>
        <v>0</v>
      </c>
      <c r="AD620" s="410">
        <f t="shared" ref="AD620" si="1612">AD619</f>
        <v>0</v>
      </c>
      <c r="AE620" s="410">
        <f t="shared" ref="AE620" si="1613">AE619</f>
        <v>0</v>
      </c>
      <c r="AF620" s="410">
        <f t="shared" ref="AF620" si="1614">AF619</f>
        <v>0</v>
      </c>
      <c r="AG620" s="410">
        <f t="shared" ref="AG620" si="1615">AG619</f>
        <v>0</v>
      </c>
      <c r="AH620" s="410">
        <f t="shared" ref="AH620" si="1616">AH619</f>
        <v>0</v>
      </c>
      <c r="AI620" s="410">
        <f t="shared" ref="AI620" si="1617">AI619</f>
        <v>0</v>
      </c>
      <c r="AJ620" s="410">
        <f t="shared" ref="AJ620" si="1618">AJ619</f>
        <v>0</v>
      </c>
      <c r="AK620" s="410">
        <f t="shared" ref="AK620" si="1619">AK619</f>
        <v>0</v>
      </c>
      <c r="AL620" s="410">
        <f t="shared" ref="AL620" si="1620">AL619</f>
        <v>0</v>
      </c>
      <c r="AM620" s="296"/>
    </row>
    <row r="621" spans="1:39" hidden="1"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31"/>
      <c r="B623" s="293" t="s">
        <v>309</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621">Z622</f>
        <v>0</v>
      </c>
      <c r="AA623" s="410">
        <f t="shared" ref="AA623" si="1622">AA622</f>
        <v>0</v>
      </c>
      <c r="AB623" s="410">
        <f t="shared" ref="AB623" si="1623">AB622</f>
        <v>0</v>
      </c>
      <c r="AC623" s="410">
        <f t="shared" ref="AC623" si="1624">AC622</f>
        <v>0</v>
      </c>
      <c r="AD623" s="410">
        <f t="shared" ref="AD623" si="1625">AD622</f>
        <v>0</v>
      </c>
      <c r="AE623" s="410">
        <f t="shared" ref="AE623" si="1626">AE622</f>
        <v>0</v>
      </c>
      <c r="AF623" s="410">
        <f t="shared" ref="AF623" si="1627">AF622</f>
        <v>0</v>
      </c>
      <c r="AG623" s="410">
        <f t="shared" ref="AG623" si="1628">AG622</f>
        <v>0</v>
      </c>
      <c r="AH623" s="410">
        <f t="shared" ref="AH623" si="1629">AH622</f>
        <v>0</v>
      </c>
      <c r="AI623" s="410">
        <f t="shared" ref="AI623" si="1630">AI622</f>
        <v>0</v>
      </c>
      <c r="AJ623" s="410">
        <f t="shared" ref="AJ623" si="1631">AJ622</f>
        <v>0</v>
      </c>
      <c r="AK623" s="410">
        <f t="shared" ref="AK623" si="1632">AK622</f>
        <v>0</v>
      </c>
      <c r="AL623" s="410">
        <f t="shared" ref="AL623" si="1633">AL622</f>
        <v>0</v>
      </c>
      <c r="AM623" s="296"/>
    </row>
    <row r="624" spans="1:39" hidden="1"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31"/>
      <c r="B626" s="293" t="s">
        <v>309</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634">Z625</f>
        <v>0</v>
      </c>
      <c r="AA626" s="410">
        <f t="shared" ref="AA626" si="1635">AA625</f>
        <v>0</v>
      </c>
      <c r="AB626" s="410">
        <f t="shared" ref="AB626" si="1636">AB625</f>
        <v>0</v>
      </c>
      <c r="AC626" s="410">
        <f t="shared" ref="AC626" si="1637">AC625</f>
        <v>0</v>
      </c>
      <c r="AD626" s="410">
        <f t="shared" ref="AD626" si="1638">AD625</f>
        <v>0</v>
      </c>
      <c r="AE626" s="410">
        <f t="shared" ref="AE626" si="1639">AE625</f>
        <v>0</v>
      </c>
      <c r="AF626" s="410">
        <f t="shared" ref="AF626" si="1640">AF625</f>
        <v>0</v>
      </c>
      <c r="AG626" s="410">
        <f t="shared" ref="AG626" si="1641">AG625</f>
        <v>0</v>
      </c>
      <c r="AH626" s="410">
        <f t="shared" ref="AH626" si="1642">AH625</f>
        <v>0</v>
      </c>
      <c r="AI626" s="410">
        <f t="shared" ref="AI626" si="1643">AI625</f>
        <v>0</v>
      </c>
      <c r="AJ626" s="410">
        <f t="shared" ref="AJ626" si="1644">AJ625</f>
        <v>0</v>
      </c>
      <c r="AK626" s="410">
        <f t="shared" ref="AK626" si="1645">AK625</f>
        <v>0</v>
      </c>
      <c r="AL626" s="410">
        <f t="shared" ref="AL626" si="1646">AL625</f>
        <v>0</v>
      </c>
      <c r="AM626" s="305"/>
    </row>
    <row r="627" spans="1:40" hidden="1"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31"/>
      <c r="B630" s="293" t="s">
        <v>309</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647">Z629</f>
        <v>0</v>
      </c>
      <c r="AA630" s="410">
        <f t="shared" ref="AA630" si="1648">AA629</f>
        <v>0</v>
      </c>
      <c r="AB630" s="410">
        <f t="shared" ref="AB630" si="1649">AB629</f>
        <v>0</v>
      </c>
      <c r="AC630" s="410">
        <f t="shared" ref="AC630" si="1650">AC629</f>
        <v>0</v>
      </c>
      <c r="AD630" s="410">
        <f t="shared" ref="AD630" si="1651">AD629</f>
        <v>0</v>
      </c>
      <c r="AE630" s="410">
        <f t="shared" ref="AE630" si="1652">AE629</f>
        <v>0</v>
      </c>
      <c r="AF630" s="410">
        <f t="shared" ref="AF630" si="1653">AF629</f>
        <v>0</v>
      </c>
      <c r="AG630" s="410">
        <f t="shared" ref="AG630" si="1654">AG629</f>
        <v>0</v>
      </c>
      <c r="AH630" s="410">
        <f t="shared" ref="AH630" si="1655">AH629</f>
        <v>0</v>
      </c>
      <c r="AI630" s="410">
        <f t="shared" ref="AI630" si="1656">AI629</f>
        <v>0</v>
      </c>
      <c r="AJ630" s="410">
        <f t="shared" ref="AJ630" si="1657">AJ629</f>
        <v>0</v>
      </c>
      <c r="AK630" s="410">
        <f t="shared" ref="AK630" si="1658">AK629</f>
        <v>0</v>
      </c>
      <c r="AL630" s="410">
        <f t="shared" ref="AL630" si="1659">AL629</f>
        <v>0</v>
      </c>
      <c r="AM630" s="515"/>
      <c r="AN630" s="629"/>
    </row>
    <row r="631" spans="1:40" hidden="1"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hidden="1" outlineLevel="1">
      <c r="A632" s="531"/>
      <c r="B632" s="287" t="s">
        <v>487</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hidden="1" outlineLevel="1">
      <c r="A633" s="531">
        <v>15</v>
      </c>
      <c r="B633" s="293" t="s">
        <v>492</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31"/>
      <c r="B634" s="293" t="s">
        <v>309</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660">Z633</f>
        <v>0</v>
      </c>
      <c r="AA634" s="410">
        <f t="shared" si="1660"/>
        <v>0</v>
      </c>
      <c r="AB634" s="410">
        <f t="shared" si="1660"/>
        <v>0</v>
      </c>
      <c r="AC634" s="410">
        <f t="shared" si="1660"/>
        <v>0</v>
      </c>
      <c r="AD634" s="410">
        <f t="shared" si="1660"/>
        <v>0</v>
      </c>
      <c r="AE634" s="410">
        <f t="shared" si="1660"/>
        <v>0</v>
      </c>
      <c r="AF634" s="410">
        <f t="shared" si="1660"/>
        <v>0</v>
      </c>
      <c r="AG634" s="410">
        <f t="shared" si="1660"/>
        <v>0</v>
      </c>
      <c r="AH634" s="410">
        <f t="shared" si="1660"/>
        <v>0</v>
      </c>
      <c r="AI634" s="410">
        <f t="shared" si="1660"/>
        <v>0</v>
      </c>
      <c r="AJ634" s="410">
        <f t="shared" si="1660"/>
        <v>0</v>
      </c>
      <c r="AK634" s="410">
        <f t="shared" si="1660"/>
        <v>0</v>
      </c>
      <c r="AL634" s="410">
        <f t="shared" si="1660"/>
        <v>0</v>
      </c>
      <c r="AM634" s="296"/>
    </row>
    <row r="635" spans="1:40" hidden="1"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31">
        <v>16</v>
      </c>
      <c r="B636" s="323" t="s">
        <v>488</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31"/>
      <c r="B637" s="293" t="s">
        <v>309</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661">Z636</f>
        <v>0</v>
      </c>
      <c r="AA637" s="410">
        <f t="shared" si="1661"/>
        <v>0</v>
      </c>
      <c r="AB637" s="410">
        <f t="shared" si="1661"/>
        <v>0</v>
      </c>
      <c r="AC637" s="410">
        <f t="shared" si="1661"/>
        <v>0</v>
      </c>
      <c r="AD637" s="410">
        <f t="shared" si="1661"/>
        <v>0</v>
      </c>
      <c r="AE637" s="410">
        <f t="shared" si="1661"/>
        <v>0</v>
      </c>
      <c r="AF637" s="410">
        <f t="shared" si="1661"/>
        <v>0</v>
      </c>
      <c r="AG637" s="410">
        <f t="shared" si="1661"/>
        <v>0</v>
      </c>
      <c r="AH637" s="410">
        <f t="shared" si="1661"/>
        <v>0</v>
      </c>
      <c r="AI637" s="410">
        <f t="shared" si="1661"/>
        <v>0</v>
      </c>
      <c r="AJ637" s="410">
        <f t="shared" si="1661"/>
        <v>0</v>
      </c>
      <c r="AK637" s="410">
        <f t="shared" si="1661"/>
        <v>0</v>
      </c>
      <c r="AL637" s="410">
        <f t="shared" si="1661"/>
        <v>0</v>
      </c>
      <c r="AM637" s="296"/>
    </row>
    <row r="638" spans="1:40" s="282" customFormat="1" hidden="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31"/>
      <c r="B639" s="518" t="s">
        <v>493</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31"/>
      <c r="B641" s="293" t="s">
        <v>309</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662">Z640</f>
        <v>0</v>
      </c>
      <c r="AA641" s="410">
        <f t="shared" si="1662"/>
        <v>0</v>
      </c>
      <c r="AB641" s="410">
        <f t="shared" si="1662"/>
        <v>0</v>
      </c>
      <c r="AC641" s="410">
        <f t="shared" si="1662"/>
        <v>0</v>
      </c>
      <c r="AD641" s="410">
        <f t="shared" si="1662"/>
        <v>0</v>
      </c>
      <c r="AE641" s="410">
        <f t="shared" si="1662"/>
        <v>0</v>
      </c>
      <c r="AF641" s="410">
        <f t="shared" si="1662"/>
        <v>0</v>
      </c>
      <c r="AG641" s="410">
        <f t="shared" si="1662"/>
        <v>0</v>
      </c>
      <c r="AH641" s="410">
        <f t="shared" si="1662"/>
        <v>0</v>
      </c>
      <c r="AI641" s="410">
        <f t="shared" si="1662"/>
        <v>0</v>
      </c>
      <c r="AJ641" s="410">
        <f t="shared" si="1662"/>
        <v>0</v>
      </c>
      <c r="AK641" s="410">
        <f t="shared" si="1662"/>
        <v>0</v>
      </c>
      <c r="AL641" s="410">
        <f t="shared" si="1662"/>
        <v>0</v>
      </c>
      <c r="AM641" s="305"/>
    </row>
    <row r="642" spans="1:39" hidden="1"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31"/>
      <c r="B644" s="293" t="s">
        <v>309</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663">Z643</f>
        <v>0</v>
      </c>
      <c r="AA644" s="410">
        <f t="shared" si="1663"/>
        <v>0</v>
      </c>
      <c r="AB644" s="410">
        <f t="shared" si="1663"/>
        <v>0</v>
      </c>
      <c r="AC644" s="410">
        <f t="shared" si="1663"/>
        <v>0</v>
      </c>
      <c r="AD644" s="410">
        <f t="shared" si="1663"/>
        <v>0</v>
      </c>
      <c r="AE644" s="410">
        <f t="shared" si="1663"/>
        <v>0</v>
      </c>
      <c r="AF644" s="410">
        <f t="shared" si="1663"/>
        <v>0</v>
      </c>
      <c r="AG644" s="410">
        <f t="shared" si="1663"/>
        <v>0</v>
      </c>
      <c r="AH644" s="410">
        <f t="shared" si="1663"/>
        <v>0</v>
      </c>
      <c r="AI644" s="410">
        <f t="shared" si="1663"/>
        <v>0</v>
      </c>
      <c r="AJ644" s="410">
        <f t="shared" si="1663"/>
        <v>0</v>
      </c>
      <c r="AK644" s="410">
        <f t="shared" si="1663"/>
        <v>0</v>
      </c>
      <c r="AL644" s="410">
        <f t="shared" si="1663"/>
        <v>0</v>
      </c>
      <c r="AM644" s="305"/>
    </row>
    <row r="645" spans="1:39" hidden="1"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31"/>
      <c r="B647" s="293" t="s">
        <v>309</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664">Z646</f>
        <v>0</v>
      </c>
      <c r="AA647" s="410">
        <f t="shared" si="1664"/>
        <v>0</v>
      </c>
      <c r="AB647" s="410">
        <f t="shared" si="1664"/>
        <v>0</v>
      </c>
      <c r="AC647" s="410">
        <f t="shared" si="1664"/>
        <v>0</v>
      </c>
      <c r="AD647" s="410">
        <f t="shared" si="1664"/>
        <v>0</v>
      </c>
      <c r="AE647" s="410">
        <f t="shared" si="1664"/>
        <v>0</v>
      </c>
      <c r="AF647" s="410">
        <f t="shared" si="1664"/>
        <v>0</v>
      </c>
      <c r="AG647" s="410">
        <f t="shared" si="1664"/>
        <v>0</v>
      </c>
      <c r="AH647" s="410">
        <f t="shared" si="1664"/>
        <v>0</v>
      </c>
      <c r="AI647" s="410">
        <f t="shared" si="1664"/>
        <v>0</v>
      </c>
      <c r="AJ647" s="410">
        <f t="shared" si="1664"/>
        <v>0</v>
      </c>
      <c r="AK647" s="410">
        <f t="shared" si="1664"/>
        <v>0</v>
      </c>
      <c r="AL647" s="410">
        <f t="shared" si="1664"/>
        <v>0</v>
      </c>
      <c r="AM647" s="296"/>
    </row>
    <row r="648" spans="1:39" hidden="1"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31"/>
      <c r="B650" s="293" t="s">
        <v>309</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665">Z649</f>
        <v>0</v>
      </c>
      <c r="AA650" s="410">
        <f t="shared" si="1665"/>
        <v>0</v>
      </c>
      <c r="AB650" s="410">
        <f t="shared" si="1665"/>
        <v>0</v>
      </c>
      <c r="AC650" s="410">
        <f t="shared" si="1665"/>
        <v>0</v>
      </c>
      <c r="AD650" s="410">
        <f t="shared" si="1665"/>
        <v>0</v>
      </c>
      <c r="AE650" s="410">
        <f t="shared" si="1665"/>
        <v>0</v>
      </c>
      <c r="AF650" s="410">
        <f t="shared" si="1665"/>
        <v>0</v>
      </c>
      <c r="AG650" s="410">
        <f t="shared" si="1665"/>
        <v>0</v>
      </c>
      <c r="AH650" s="410">
        <f t="shared" si="1665"/>
        <v>0</v>
      </c>
      <c r="AI650" s="410">
        <f t="shared" si="1665"/>
        <v>0</v>
      </c>
      <c r="AJ650" s="410">
        <f t="shared" si="1665"/>
        <v>0</v>
      </c>
      <c r="AK650" s="410">
        <f t="shared" si="1665"/>
        <v>0</v>
      </c>
      <c r="AL650" s="410">
        <f t="shared" si="1665"/>
        <v>0</v>
      </c>
      <c r="AM650" s="305"/>
    </row>
    <row r="651" spans="1:39" ht="15.75" hidden="1"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hidden="1" outlineLevel="1">
      <c r="A652" s="531"/>
      <c r="B652" s="517" t="s">
        <v>500</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hidden="1" outlineLevel="1">
      <c r="A653" s="531"/>
      <c r="B653" s="503" t="s">
        <v>496</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idden="1"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idden="1" outlineLevel="1">
      <c r="A655" s="531"/>
      <c r="B655" s="293" t="s">
        <v>309</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666">Z654</f>
        <v>0</v>
      </c>
      <c r="AA655" s="410">
        <f t="shared" ref="AA655" si="1667">AA654</f>
        <v>0</v>
      </c>
      <c r="AB655" s="410">
        <f t="shared" ref="AB655" si="1668">AB654</f>
        <v>0</v>
      </c>
      <c r="AC655" s="410">
        <f t="shared" ref="AC655" si="1669">AC654</f>
        <v>0</v>
      </c>
      <c r="AD655" s="410">
        <f t="shared" ref="AD655" si="1670">AD654</f>
        <v>0</v>
      </c>
      <c r="AE655" s="410">
        <f t="shared" ref="AE655" si="1671">AE654</f>
        <v>0</v>
      </c>
      <c r="AF655" s="410">
        <f t="shared" ref="AF655" si="1672">AF654</f>
        <v>0</v>
      </c>
      <c r="AG655" s="410">
        <f t="shared" ref="AG655" si="1673">AG654</f>
        <v>0</v>
      </c>
      <c r="AH655" s="410">
        <f t="shared" ref="AH655" si="1674">AH654</f>
        <v>0</v>
      </c>
      <c r="AI655" s="410">
        <f t="shared" ref="AI655" si="1675">AI654</f>
        <v>0</v>
      </c>
      <c r="AJ655" s="410">
        <f t="shared" ref="AJ655" si="1676">AJ654</f>
        <v>0</v>
      </c>
      <c r="AK655" s="410">
        <f t="shared" ref="AK655" si="1677">AK654</f>
        <v>0</v>
      </c>
      <c r="AL655" s="410">
        <f t="shared" ref="AL655" si="1678">AL654</f>
        <v>0</v>
      </c>
      <c r="AM655" s="305"/>
    </row>
    <row r="656" spans="1:39" hidden="1"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idden="1" outlineLevel="1">
      <c r="A658" s="531"/>
      <c r="B658" s="293" t="s">
        <v>309</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679">Z657</f>
        <v>0</v>
      </c>
      <c r="AA658" s="410">
        <f t="shared" ref="AA658" si="1680">AA657</f>
        <v>0</v>
      </c>
      <c r="AB658" s="410">
        <f t="shared" ref="AB658" si="1681">AB657</f>
        <v>0</v>
      </c>
      <c r="AC658" s="410">
        <f t="shared" ref="AC658" si="1682">AC657</f>
        <v>0</v>
      </c>
      <c r="AD658" s="410">
        <f t="shared" ref="AD658" si="1683">AD657</f>
        <v>0</v>
      </c>
      <c r="AE658" s="410">
        <f t="shared" ref="AE658" si="1684">AE657</f>
        <v>0</v>
      </c>
      <c r="AF658" s="410">
        <f t="shared" ref="AF658" si="1685">AF657</f>
        <v>0</v>
      </c>
      <c r="AG658" s="410">
        <f t="shared" ref="AG658" si="1686">AG657</f>
        <v>0</v>
      </c>
      <c r="AH658" s="410">
        <f t="shared" ref="AH658" si="1687">AH657</f>
        <v>0</v>
      </c>
      <c r="AI658" s="410">
        <f t="shared" ref="AI658" si="1688">AI657</f>
        <v>0</v>
      </c>
      <c r="AJ658" s="410">
        <f t="shared" ref="AJ658" si="1689">AJ657</f>
        <v>0</v>
      </c>
      <c r="AK658" s="410">
        <f t="shared" ref="AK658" si="1690">AK657</f>
        <v>0</v>
      </c>
      <c r="AL658" s="410">
        <f t="shared" ref="AL658" si="1691">AL657</f>
        <v>0</v>
      </c>
      <c r="AM658" s="305"/>
    </row>
    <row r="659" spans="1:39" hidden="1"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31"/>
      <c r="B661" s="293" t="s">
        <v>309</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692">Z660</f>
        <v>0</v>
      </c>
      <c r="AA661" s="410">
        <f t="shared" ref="AA661" si="1693">AA660</f>
        <v>0</v>
      </c>
      <c r="AB661" s="410">
        <f t="shared" ref="AB661" si="1694">AB660</f>
        <v>0</v>
      </c>
      <c r="AC661" s="410">
        <f t="shared" ref="AC661" si="1695">AC660</f>
        <v>0</v>
      </c>
      <c r="AD661" s="410">
        <f t="shared" ref="AD661" si="1696">AD660</f>
        <v>0</v>
      </c>
      <c r="AE661" s="410">
        <f t="shared" ref="AE661" si="1697">AE660</f>
        <v>0</v>
      </c>
      <c r="AF661" s="410">
        <f t="shared" ref="AF661" si="1698">AF660</f>
        <v>0</v>
      </c>
      <c r="AG661" s="410">
        <f t="shared" ref="AG661" si="1699">AG660</f>
        <v>0</v>
      </c>
      <c r="AH661" s="410">
        <f t="shared" ref="AH661" si="1700">AH660</f>
        <v>0</v>
      </c>
      <c r="AI661" s="410">
        <f t="shared" ref="AI661" si="1701">AI660</f>
        <v>0</v>
      </c>
      <c r="AJ661" s="410">
        <f t="shared" ref="AJ661" si="1702">AJ660</f>
        <v>0</v>
      </c>
      <c r="AK661" s="410">
        <f t="shared" ref="AK661" si="1703">AK660</f>
        <v>0</v>
      </c>
      <c r="AL661" s="410">
        <f t="shared" ref="AL661" si="1704">AL660</f>
        <v>0</v>
      </c>
      <c r="AM661" s="305"/>
    </row>
    <row r="662" spans="1:39" hidden="1"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31"/>
      <c r="B664" s="293" t="s">
        <v>309</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705">Z663</f>
        <v>0</v>
      </c>
      <c r="AA664" s="410">
        <f t="shared" ref="AA664" si="1706">AA663</f>
        <v>0</v>
      </c>
      <c r="AB664" s="410">
        <f t="shared" ref="AB664" si="1707">AB663</f>
        <v>0</v>
      </c>
      <c r="AC664" s="410">
        <f t="shared" ref="AC664" si="1708">AC663</f>
        <v>0</v>
      </c>
      <c r="AD664" s="410">
        <f t="shared" ref="AD664" si="1709">AD663</f>
        <v>0</v>
      </c>
      <c r="AE664" s="410">
        <f t="shared" ref="AE664" si="1710">AE663</f>
        <v>0</v>
      </c>
      <c r="AF664" s="410">
        <f t="shared" ref="AF664" si="1711">AF663</f>
        <v>0</v>
      </c>
      <c r="AG664" s="410">
        <f t="shared" ref="AG664" si="1712">AG663</f>
        <v>0</v>
      </c>
      <c r="AH664" s="410">
        <f t="shared" ref="AH664" si="1713">AH663</f>
        <v>0</v>
      </c>
      <c r="AI664" s="410">
        <f t="shared" ref="AI664" si="1714">AI663</f>
        <v>0</v>
      </c>
      <c r="AJ664" s="410">
        <f t="shared" ref="AJ664" si="1715">AJ663</f>
        <v>0</v>
      </c>
      <c r="AK664" s="410">
        <f t="shared" ref="AK664" si="1716">AK663</f>
        <v>0</v>
      </c>
      <c r="AL664" s="410">
        <f t="shared" ref="AL664" si="1717">AL663</f>
        <v>0</v>
      </c>
      <c r="AM664" s="305"/>
    </row>
    <row r="665" spans="1:39" hidden="1"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hidden="1" outlineLevel="1">
      <c r="A666" s="531"/>
      <c r="B666" s="287" t="s">
        <v>497</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31"/>
      <c r="B668" s="293" t="s">
        <v>309</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718">Z667</f>
        <v>0</v>
      </c>
      <c r="AA668" s="410">
        <f t="shared" ref="AA668" si="1719">AA667</f>
        <v>0</v>
      </c>
      <c r="AB668" s="410">
        <f t="shared" ref="AB668" si="1720">AB667</f>
        <v>0</v>
      </c>
      <c r="AC668" s="410">
        <f t="shared" ref="AC668" si="1721">AC667</f>
        <v>0</v>
      </c>
      <c r="AD668" s="410">
        <f t="shared" ref="AD668" si="1722">AD667</f>
        <v>0</v>
      </c>
      <c r="AE668" s="410">
        <f t="shared" ref="AE668" si="1723">AE667</f>
        <v>0</v>
      </c>
      <c r="AF668" s="410">
        <f t="shared" ref="AF668" si="1724">AF667</f>
        <v>0</v>
      </c>
      <c r="AG668" s="410">
        <f t="shared" ref="AG668" si="1725">AG667</f>
        <v>0</v>
      </c>
      <c r="AH668" s="410">
        <f t="shared" ref="AH668" si="1726">AH667</f>
        <v>0</v>
      </c>
      <c r="AI668" s="410">
        <f t="shared" ref="AI668" si="1727">AI667</f>
        <v>0</v>
      </c>
      <c r="AJ668" s="410">
        <f t="shared" ref="AJ668" si="1728">AJ667</f>
        <v>0</v>
      </c>
      <c r="AK668" s="410">
        <f t="shared" ref="AK668" si="1729">AK667</f>
        <v>0</v>
      </c>
      <c r="AL668" s="410">
        <f t="shared" ref="AL668" si="1730">AL667</f>
        <v>0</v>
      </c>
      <c r="AM668" s="305"/>
    </row>
    <row r="669" spans="1:39" hidden="1"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idden="1" outlineLevel="1">
      <c r="A670" s="531">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idden="1" outlineLevel="1">
      <c r="A671" s="531"/>
      <c r="B671" s="293" t="s">
        <v>309</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731">Z670</f>
        <v>0</v>
      </c>
      <c r="AA671" s="410">
        <f t="shared" ref="AA671" si="1732">AA670</f>
        <v>0</v>
      </c>
      <c r="AB671" s="410">
        <f t="shared" ref="AB671" si="1733">AB670</f>
        <v>0</v>
      </c>
      <c r="AC671" s="410">
        <f t="shared" ref="AC671" si="1734">AC670</f>
        <v>0</v>
      </c>
      <c r="AD671" s="410">
        <f t="shared" ref="AD671" si="1735">AD670</f>
        <v>0</v>
      </c>
      <c r="AE671" s="410">
        <f t="shared" ref="AE671" si="1736">AE670</f>
        <v>0</v>
      </c>
      <c r="AF671" s="410">
        <f t="shared" ref="AF671" si="1737">AF670</f>
        <v>0</v>
      </c>
      <c r="AG671" s="410">
        <f t="shared" ref="AG671" si="1738">AG670</f>
        <v>0</v>
      </c>
      <c r="AH671" s="410">
        <f t="shared" ref="AH671" si="1739">AH670</f>
        <v>0</v>
      </c>
      <c r="AI671" s="410">
        <f t="shared" ref="AI671" si="1740">AI670</f>
        <v>0</v>
      </c>
      <c r="AJ671" s="410">
        <f t="shared" ref="AJ671" si="1741">AJ670</f>
        <v>0</v>
      </c>
      <c r="AK671" s="410">
        <f t="shared" ref="AK671" si="1742">AK670</f>
        <v>0</v>
      </c>
      <c r="AL671" s="410">
        <f t="shared" ref="AL671" si="1743">AL670</f>
        <v>0</v>
      </c>
      <c r="AM671" s="305"/>
    </row>
    <row r="672" spans="1:39" hidden="1"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idden="1" outlineLevel="1">
      <c r="A674" s="531"/>
      <c r="B674" s="293" t="s">
        <v>309</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744">Z673</f>
        <v>0</v>
      </c>
      <c r="AA674" s="410">
        <f t="shared" ref="AA674" si="1745">AA673</f>
        <v>0</v>
      </c>
      <c r="AB674" s="410">
        <f t="shared" ref="AB674" si="1746">AB673</f>
        <v>0</v>
      </c>
      <c r="AC674" s="410">
        <f t="shared" ref="AC674" si="1747">AC673</f>
        <v>0</v>
      </c>
      <c r="AD674" s="410">
        <f t="shared" ref="AD674" si="1748">AD673</f>
        <v>0</v>
      </c>
      <c r="AE674" s="410">
        <f t="shared" ref="AE674" si="1749">AE673</f>
        <v>0</v>
      </c>
      <c r="AF674" s="410">
        <f t="shared" ref="AF674" si="1750">AF673</f>
        <v>0</v>
      </c>
      <c r="AG674" s="410">
        <f t="shared" ref="AG674" si="1751">AG673</f>
        <v>0</v>
      </c>
      <c r="AH674" s="410">
        <f t="shared" ref="AH674" si="1752">AH673</f>
        <v>0</v>
      </c>
      <c r="AI674" s="410">
        <f t="shared" ref="AI674" si="1753">AI673</f>
        <v>0</v>
      </c>
      <c r="AJ674" s="410">
        <f t="shared" ref="AJ674" si="1754">AJ673</f>
        <v>0</v>
      </c>
      <c r="AK674" s="410">
        <f t="shared" ref="AK674" si="1755">AK673</f>
        <v>0</v>
      </c>
      <c r="AL674" s="410">
        <f t="shared" ref="AL674" si="1756">AL673</f>
        <v>0</v>
      </c>
      <c r="AM674" s="305"/>
    </row>
    <row r="675" spans="1:39" hidden="1"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31"/>
      <c r="B677" s="293" t="s">
        <v>309</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757">Z676</f>
        <v>0</v>
      </c>
      <c r="AA677" s="410">
        <f t="shared" ref="AA677" si="1758">AA676</f>
        <v>0</v>
      </c>
      <c r="AB677" s="410">
        <f t="shared" ref="AB677" si="1759">AB676</f>
        <v>0</v>
      </c>
      <c r="AC677" s="410">
        <f t="shared" ref="AC677" si="1760">AC676</f>
        <v>0</v>
      </c>
      <c r="AD677" s="410">
        <f t="shared" ref="AD677" si="1761">AD676</f>
        <v>0</v>
      </c>
      <c r="AE677" s="410">
        <f t="shared" ref="AE677" si="1762">AE676</f>
        <v>0</v>
      </c>
      <c r="AF677" s="410">
        <f t="shared" ref="AF677" si="1763">AF676</f>
        <v>0</v>
      </c>
      <c r="AG677" s="410">
        <f t="shared" ref="AG677" si="1764">AG676</f>
        <v>0</v>
      </c>
      <c r="AH677" s="410">
        <f t="shared" ref="AH677" si="1765">AH676</f>
        <v>0</v>
      </c>
      <c r="AI677" s="410">
        <f t="shared" ref="AI677" si="1766">AI676</f>
        <v>0</v>
      </c>
      <c r="AJ677" s="410">
        <f t="shared" ref="AJ677" si="1767">AJ676</f>
        <v>0</v>
      </c>
      <c r="AK677" s="410">
        <f t="shared" ref="AK677" si="1768">AK676</f>
        <v>0</v>
      </c>
      <c r="AL677" s="410">
        <f t="shared" ref="AL677" si="1769">AL676</f>
        <v>0</v>
      </c>
      <c r="AM677" s="305"/>
    </row>
    <row r="678" spans="1:39" hidden="1"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idden="1" outlineLevel="1">
      <c r="A680" s="531"/>
      <c r="B680" s="293" t="s">
        <v>309</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1770">Z679</f>
        <v>0</v>
      </c>
      <c r="AA680" s="410">
        <f t="shared" ref="AA680" si="1771">AA679</f>
        <v>0</v>
      </c>
      <c r="AB680" s="410">
        <f t="shared" ref="AB680" si="1772">AB679</f>
        <v>0</v>
      </c>
      <c r="AC680" s="410">
        <f t="shared" ref="AC680" si="1773">AC679</f>
        <v>0</v>
      </c>
      <c r="AD680" s="410">
        <f t="shared" ref="AD680" si="1774">AD679</f>
        <v>0</v>
      </c>
      <c r="AE680" s="410">
        <f t="shared" ref="AE680" si="1775">AE679</f>
        <v>0</v>
      </c>
      <c r="AF680" s="410">
        <f t="shared" ref="AF680" si="1776">AF679</f>
        <v>0</v>
      </c>
      <c r="AG680" s="410">
        <f t="shared" ref="AG680" si="1777">AG679</f>
        <v>0</v>
      </c>
      <c r="AH680" s="410">
        <f t="shared" ref="AH680" si="1778">AH679</f>
        <v>0</v>
      </c>
      <c r="AI680" s="410">
        <f t="shared" ref="AI680" si="1779">AI679</f>
        <v>0</v>
      </c>
      <c r="AJ680" s="410">
        <f t="shared" ref="AJ680" si="1780">AJ679</f>
        <v>0</v>
      </c>
      <c r="AK680" s="410">
        <f t="shared" ref="AK680" si="1781">AK679</f>
        <v>0</v>
      </c>
      <c r="AL680" s="410">
        <f t="shared" ref="AL680" si="1782">AL679</f>
        <v>0</v>
      </c>
      <c r="AM680" s="305"/>
    </row>
    <row r="681" spans="1:39" hidden="1"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31"/>
      <c r="B683" s="293" t="s">
        <v>309</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1783">Z682</f>
        <v>0</v>
      </c>
      <c r="AA683" s="410">
        <f t="shared" ref="AA683" si="1784">AA682</f>
        <v>0</v>
      </c>
      <c r="AB683" s="410">
        <f t="shared" ref="AB683" si="1785">AB682</f>
        <v>0</v>
      </c>
      <c r="AC683" s="410">
        <f t="shared" ref="AC683" si="1786">AC682</f>
        <v>0</v>
      </c>
      <c r="AD683" s="410">
        <f t="shared" ref="AD683" si="1787">AD682</f>
        <v>0</v>
      </c>
      <c r="AE683" s="410">
        <f t="shared" ref="AE683" si="1788">AE682</f>
        <v>0</v>
      </c>
      <c r="AF683" s="410">
        <f t="shared" ref="AF683" si="1789">AF682</f>
        <v>0</v>
      </c>
      <c r="AG683" s="410">
        <f t="shared" ref="AG683" si="1790">AG682</f>
        <v>0</v>
      </c>
      <c r="AH683" s="410">
        <f t="shared" ref="AH683" si="1791">AH682</f>
        <v>0</v>
      </c>
      <c r="AI683" s="410">
        <f t="shared" ref="AI683" si="1792">AI682</f>
        <v>0</v>
      </c>
      <c r="AJ683" s="410">
        <f t="shared" ref="AJ683" si="1793">AJ682</f>
        <v>0</v>
      </c>
      <c r="AK683" s="410">
        <f t="shared" ref="AK683" si="1794">AK682</f>
        <v>0</v>
      </c>
      <c r="AL683" s="410">
        <f t="shared" ref="AL683" si="1795">AL682</f>
        <v>0</v>
      </c>
      <c r="AM683" s="305"/>
    </row>
    <row r="684" spans="1:39" hidden="1"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31"/>
      <c r="B686" s="293" t="s">
        <v>309</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1796">Z685</f>
        <v>0</v>
      </c>
      <c r="AA686" s="410">
        <f t="shared" ref="AA686" si="1797">AA685</f>
        <v>0</v>
      </c>
      <c r="AB686" s="410">
        <f t="shared" ref="AB686" si="1798">AB685</f>
        <v>0</v>
      </c>
      <c r="AC686" s="410">
        <f t="shared" ref="AC686" si="1799">AC685</f>
        <v>0</v>
      </c>
      <c r="AD686" s="410">
        <f t="shared" ref="AD686" si="1800">AD685</f>
        <v>0</v>
      </c>
      <c r="AE686" s="410">
        <f t="shared" ref="AE686" si="1801">AE685</f>
        <v>0</v>
      </c>
      <c r="AF686" s="410">
        <f t="shared" ref="AF686" si="1802">AF685</f>
        <v>0</v>
      </c>
      <c r="AG686" s="410">
        <f t="shared" ref="AG686" si="1803">AG685</f>
        <v>0</v>
      </c>
      <c r="AH686" s="410">
        <f t="shared" ref="AH686" si="1804">AH685</f>
        <v>0</v>
      </c>
      <c r="AI686" s="410">
        <f t="shared" ref="AI686" si="1805">AI685</f>
        <v>0</v>
      </c>
      <c r="AJ686" s="410">
        <f t="shared" ref="AJ686" si="1806">AJ685</f>
        <v>0</v>
      </c>
      <c r="AK686" s="410">
        <f t="shared" ref="AK686" si="1807">AK685</f>
        <v>0</v>
      </c>
      <c r="AL686" s="410">
        <f t="shared" ref="AL686" si="1808">AL685</f>
        <v>0</v>
      </c>
      <c r="AM686" s="305"/>
    </row>
    <row r="687" spans="1:39" hidden="1"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31"/>
      <c r="B689" s="293" t="s">
        <v>309</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1809">Z688</f>
        <v>0</v>
      </c>
      <c r="AA689" s="410">
        <f t="shared" ref="AA689" si="1810">AA688</f>
        <v>0</v>
      </c>
      <c r="AB689" s="410">
        <f t="shared" ref="AB689" si="1811">AB688</f>
        <v>0</v>
      </c>
      <c r="AC689" s="410">
        <f t="shared" ref="AC689" si="1812">AC688</f>
        <v>0</v>
      </c>
      <c r="AD689" s="410">
        <f t="shared" ref="AD689" si="1813">AD688</f>
        <v>0</v>
      </c>
      <c r="AE689" s="410">
        <f t="shared" ref="AE689" si="1814">AE688</f>
        <v>0</v>
      </c>
      <c r="AF689" s="410">
        <f t="shared" ref="AF689" si="1815">AF688</f>
        <v>0</v>
      </c>
      <c r="AG689" s="410">
        <f t="shared" ref="AG689" si="1816">AG688</f>
        <v>0</v>
      </c>
      <c r="AH689" s="410">
        <f t="shared" ref="AH689" si="1817">AH688</f>
        <v>0</v>
      </c>
      <c r="AI689" s="410">
        <f t="shared" ref="AI689" si="1818">AI688</f>
        <v>0</v>
      </c>
      <c r="AJ689" s="410">
        <f t="shared" ref="AJ689" si="1819">AJ688</f>
        <v>0</v>
      </c>
      <c r="AK689" s="410">
        <f t="shared" ref="AK689" si="1820">AK688</f>
        <v>0</v>
      </c>
      <c r="AL689" s="410">
        <f t="shared" ref="AL689" si="1821">AL688</f>
        <v>0</v>
      </c>
      <c r="AM689" s="305"/>
    </row>
    <row r="690" spans="1:39" hidden="1"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31"/>
      <c r="B691" s="287" t="s">
        <v>498</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31"/>
      <c r="B693" s="293" t="s">
        <v>309</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1822">Z692</f>
        <v>0</v>
      </c>
      <c r="AA693" s="410">
        <f t="shared" ref="AA693" si="1823">AA692</f>
        <v>0</v>
      </c>
      <c r="AB693" s="410">
        <f t="shared" ref="AB693" si="1824">AB692</f>
        <v>0</v>
      </c>
      <c r="AC693" s="410">
        <f t="shared" ref="AC693" si="1825">AC692</f>
        <v>0</v>
      </c>
      <c r="AD693" s="410">
        <f t="shared" ref="AD693" si="1826">AD692</f>
        <v>0</v>
      </c>
      <c r="AE693" s="410">
        <f t="shared" ref="AE693" si="1827">AE692</f>
        <v>0</v>
      </c>
      <c r="AF693" s="410">
        <f t="shared" ref="AF693" si="1828">AF692</f>
        <v>0</v>
      </c>
      <c r="AG693" s="410">
        <f t="shared" ref="AG693" si="1829">AG692</f>
        <v>0</v>
      </c>
      <c r="AH693" s="410">
        <f t="shared" ref="AH693" si="1830">AH692</f>
        <v>0</v>
      </c>
      <c r="AI693" s="410">
        <f t="shared" ref="AI693" si="1831">AI692</f>
        <v>0</v>
      </c>
      <c r="AJ693" s="410">
        <f t="shared" ref="AJ693" si="1832">AJ692</f>
        <v>0</v>
      </c>
      <c r="AK693" s="410">
        <f t="shared" ref="AK693" si="1833">AK692</f>
        <v>0</v>
      </c>
      <c r="AL693" s="410">
        <f t="shared" ref="AL693" si="1834">AL692</f>
        <v>0</v>
      </c>
      <c r="AM693" s="305"/>
    </row>
    <row r="694" spans="1:39" hidden="1"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31"/>
      <c r="B696" s="293" t="s">
        <v>309</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1835">Z695</f>
        <v>0</v>
      </c>
      <c r="AA696" s="410">
        <f t="shared" ref="AA696" si="1836">AA695</f>
        <v>0</v>
      </c>
      <c r="AB696" s="410">
        <f t="shared" ref="AB696" si="1837">AB695</f>
        <v>0</v>
      </c>
      <c r="AC696" s="410">
        <f t="shared" ref="AC696" si="1838">AC695</f>
        <v>0</v>
      </c>
      <c r="AD696" s="410">
        <f t="shared" ref="AD696" si="1839">AD695</f>
        <v>0</v>
      </c>
      <c r="AE696" s="410">
        <f t="shared" ref="AE696" si="1840">AE695</f>
        <v>0</v>
      </c>
      <c r="AF696" s="410">
        <f t="shared" ref="AF696" si="1841">AF695</f>
        <v>0</v>
      </c>
      <c r="AG696" s="410">
        <f t="shared" ref="AG696" si="1842">AG695</f>
        <v>0</v>
      </c>
      <c r="AH696" s="410">
        <f t="shared" ref="AH696" si="1843">AH695</f>
        <v>0</v>
      </c>
      <c r="AI696" s="410">
        <f t="shared" ref="AI696" si="1844">AI695</f>
        <v>0</v>
      </c>
      <c r="AJ696" s="410">
        <f t="shared" ref="AJ696" si="1845">AJ695</f>
        <v>0</v>
      </c>
      <c r="AK696" s="410">
        <f t="shared" ref="AK696" si="1846">AK695</f>
        <v>0</v>
      </c>
      <c r="AL696" s="410">
        <f t="shared" ref="AL696" si="1847">AL695</f>
        <v>0</v>
      </c>
      <c r="AM696" s="305"/>
    </row>
    <row r="697" spans="1:39" hidden="1"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31"/>
      <c r="B699" s="293" t="s">
        <v>309</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1848">Z698</f>
        <v>0</v>
      </c>
      <c r="AA699" s="410">
        <f t="shared" ref="AA699" si="1849">AA698</f>
        <v>0</v>
      </c>
      <c r="AB699" s="410">
        <f t="shared" ref="AB699" si="1850">AB698</f>
        <v>0</v>
      </c>
      <c r="AC699" s="410">
        <f t="shared" ref="AC699" si="1851">AC698</f>
        <v>0</v>
      </c>
      <c r="AD699" s="410">
        <f t="shared" ref="AD699" si="1852">AD698</f>
        <v>0</v>
      </c>
      <c r="AE699" s="410">
        <f t="shared" ref="AE699" si="1853">AE698</f>
        <v>0</v>
      </c>
      <c r="AF699" s="410">
        <f t="shared" ref="AF699" si="1854">AF698</f>
        <v>0</v>
      </c>
      <c r="AG699" s="410">
        <f t="shared" ref="AG699" si="1855">AG698</f>
        <v>0</v>
      </c>
      <c r="AH699" s="410">
        <f t="shared" ref="AH699" si="1856">AH698</f>
        <v>0</v>
      </c>
      <c r="AI699" s="410">
        <f t="shared" ref="AI699" si="1857">AI698</f>
        <v>0</v>
      </c>
      <c r="AJ699" s="410">
        <f t="shared" ref="AJ699" si="1858">AJ698</f>
        <v>0</v>
      </c>
      <c r="AK699" s="410">
        <f t="shared" ref="AK699" si="1859">AK698</f>
        <v>0</v>
      </c>
      <c r="AL699" s="410">
        <f t="shared" ref="AL699" si="1860">AL698</f>
        <v>0</v>
      </c>
      <c r="AM699" s="305"/>
    </row>
    <row r="700" spans="1:39" hidden="1"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31"/>
      <c r="B701" s="287" t="s">
        <v>499</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31"/>
      <c r="B703" s="293" t="s">
        <v>309</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1861">Z702</f>
        <v>0</v>
      </c>
      <c r="AA703" s="410">
        <f t="shared" ref="AA703" si="1862">AA702</f>
        <v>0</v>
      </c>
      <c r="AB703" s="410">
        <f t="shared" ref="AB703" si="1863">AB702</f>
        <v>0</v>
      </c>
      <c r="AC703" s="410">
        <f t="shared" ref="AC703" si="1864">AC702</f>
        <v>0</v>
      </c>
      <c r="AD703" s="410">
        <f t="shared" ref="AD703" si="1865">AD702</f>
        <v>0</v>
      </c>
      <c r="AE703" s="410">
        <f t="shared" ref="AE703" si="1866">AE702</f>
        <v>0</v>
      </c>
      <c r="AF703" s="410">
        <f t="shared" ref="AF703" si="1867">AF702</f>
        <v>0</v>
      </c>
      <c r="AG703" s="410">
        <f t="shared" ref="AG703" si="1868">AG702</f>
        <v>0</v>
      </c>
      <c r="AH703" s="410">
        <f t="shared" ref="AH703" si="1869">AH702</f>
        <v>0</v>
      </c>
      <c r="AI703" s="410">
        <f t="shared" ref="AI703" si="1870">AI702</f>
        <v>0</v>
      </c>
      <c r="AJ703" s="410">
        <f t="shared" ref="AJ703" si="1871">AJ702</f>
        <v>0</v>
      </c>
      <c r="AK703" s="410">
        <f t="shared" ref="AK703" si="1872">AK702</f>
        <v>0</v>
      </c>
      <c r="AL703" s="410">
        <f t="shared" ref="AL703" si="1873">AL702</f>
        <v>0</v>
      </c>
      <c r="AM703" s="305"/>
    </row>
    <row r="704" spans="1:39" hidden="1"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31"/>
      <c r="B706" s="293" t="s">
        <v>309</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1874">Z705</f>
        <v>0</v>
      </c>
      <c r="AA706" s="410">
        <f t="shared" ref="AA706" si="1875">AA705</f>
        <v>0</v>
      </c>
      <c r="AB706" s="410">
        <f t="shared" ref="AB706" si="1876">AB705</f>
        <v>0</v>
      </c>
      <c r="AC706" s="410">
        <f t="shared" ref="AC706" si="1877">AC705</f>
        <v>0</v>
      </c>
      <c r="AD706" s="410">
        <f t="shared" ref="AD706" si="1878">AD705</f>
        <v>0</v>
      </c>
      <c r="AE706" s="410">
        <f t="shared" ref="AE706" si="1879">AE705</f>
        <v>0</v>
      </c>
      <c r="AF706" s="410">
        <f t="shared" ref="AF706" si="1880">AF705</f>
        <v>0</v>
      </c>
      <c r="AG706" s="410">
        <f t="shared" ref="AG706" si="1881">AG705</f>
        <v>0</v>
      </c>
      <c r="AH706" s="410">
        <f t="shared" ref="AH706" si="1882">AH705</f>
        <v>0</v>
      </c>
      <c r="AI706" s="410">
        <f t="shared" ref="AI706" si="1883">AI705</f>
        <v>0</v>
      </c>
      <c r="AJ706" s="410">
        <f t="shared" ref="AJ706" si="1884">AJ705</f>
        <v>0</v>
      </c>
      <c r="AK706" s="410">
        <f t="shared" ref="AK706" si="1885">AK705</f>
        <v>0</v>
      </c>
      <c r="AL706" s="410">
        <f t="shared" ref="AL706" si="1886">AL705</f>
        <v>0</v>
      </c>
      <c r="AM706" s="305"/>
    </row>
    <row r="707" spans="1:39" hidden="1"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31"/>
      <c r="B709" s="293" t="s">
        <v>309</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1887">Z708</f>
        <v>0</v>
      </c>
      <c r="AA709" s="410">
        <f t="shared" ref="AA709" si="1888">AA708</f>
        <v>0</v>
      </c>
      <c r="AB709" s="410">
        <f t="shared" ref="AB709" si="1889">AB708</f>
        <v>0</v>
      </c>
      <c r="AC709" s="410">
        <f t="shared" ref="AC709" si="1890">AC708</f>
        <v>0</v>
      </c>
      <c r="AD709" s="410">
        <f t="shared" ref="AD709" si="1891">AD708</f>
        <v>0</v>
      </c>
      <c r="AE709" s="410">
        <f t="shared" ref="AE709" si="1892">AE708</f>
        <v>0</v>
      </c>
      <c r="AF709" s="410">
        <f t="shared" ref="AF709" si="1893">AF708</f>
        <v>0</v>
      </c>
      <c r="AG709" s="410">
        <f t="shared" ref="AG709" si="1894">AG708</f>
        <v>0</v>
      </c>
      <c r="AH709" s="410">
        <f t="shared" ref="AH709" si="1895">AH708</f>
        <v>0</v>
      </c>
      <c r="AI709" s="410">
        <f t="shared" ref="AI709" si="1896">AI708</f>
        <v>0</v>
      </c>
      <c r="AJ709" s="410">
        <f t="shared" ref="AJ709" si="1897">AJ708</f>
        <v>0</v>
      </c>
      <c r="AK709" s="410">
        <f t="shared" ref="AK709" si="1898">AK708</f>
        <v>0</v>
      </c>
      <c r="AL709" s="410">
        <f t="shared" ref="AL709" si="1899">AL708</f>
        <v>0</v>
      </c>
      <c r="AM709" s="305"/>
    </row>
    <row r="710" spans="1:39" hidden="1"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31"/>
      <c r="B712" s="293" t="s">
        <v>309</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1900">Z711</f>
        <v>0</v>
      </c>
      <c r="AA712" s="410">
        <f t="shared" ref="AA712" si="1901">AA711</f>
        <v>0</v>
      </c>
      <c r="AB712" s="410">
        <f t="shared" ref="AB712" si="1902">AB711</f>
        <v>0</v>
      </c>
      <c r="AC712" s="410">
        <f t="shared" ref="AC712" si="1903">AC711</f>
        <v>0</v>
      </c>
      <c r="AD712" s="410">
        <f t="shared" ref="AD712" si="1904">AD711</f>
        <v>0</v>
      </c>
      <c r="AE712" s="410">
        <f t="shared" ref="AE712" si="1905">AE711</f>
        <v>0</v>
      </c>
      <c r="AF712" s="410">
        <f t="shared" ref="AF712" si="1906">AF711</f>
        <v>0</v>
      </c>
      <c r="AG712" s="410">
        <f t="shared" ref="AG712" si="1907">AG711</f>
        <v>0</v>
      </c>
      <c r="AH712" s="410">
        <f t="shared" ref="AH712" si="1908">AH711</f>
        <v>0</v>
      </c>
      <c r="AI712" s="410">
        <f t="shared" ref="AI712" si="1909">AI711</f>
        <v>0</v>
      </c>
      <c r="AJ712" s="410">
        <f t="shared" ref="AJ712" si="1910">AJ711</f>
        <v>0</v>
      </c>
      <c r="AK712" s="410">
        <f t="shared" ref="AK712" si="1911">AK711</f>
        <v>0</v>
      </c>
      <c r="AL712" s="410">
        <f t="shared" ref="AL712" si="1912">AL711</f>
        <v>0</v>
      </c>
      <c r="AM712" s="305"/>
    </row>
    <row r="713" spans="1:39" hidden="1"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31"/>
      <c r="B715" s="293" t="s">
        <v>309</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1913">Z714</f>
        <v>0</v>
      </c>
      <c r="AA715" s="410">
        <f t="shared" ref="AA715" si="1914">AA714</f>
        <v>0</v>
      </c>
      <c r="AB715" s="410">
        <f t="shared" ref="AB715" si="1915">AB714</f>
        <v>0</v>
      </c>
      <c r="AC715" s="410">
        <f t="shared" ref="AC715" si="1916">AC714</f>
        <v>0</v>
      </c>
      <c r="AD715" s="410">
        <f t="shared" ref="AD715" si="1917">AD714</f>
        <v>0</v>
      </c>
      <c r="AE715" s="410">
        <f t="shared" ref="AE715" si="1918">AE714</f>
        <v>0</v>
      </c>
      <c r="AF715" s="410">
        <f t="shared" ref="AF715" si="1919">AF714</f>
        <v>0</v>
      </c>
      <c r="AG715" s="410">
        <f t="shared" ref="AG715" si="1920">AG714</f>
        <v>0</v>
      </c>
      <c r="AH715" s="410">
        <f t="shared" ref="AH715" si="1921">AH714</f>
        <v>0</v>
      </c>
      <c r="AI715" s="410">
        <f t="shared" ref="AI715" si="1922">AI714</f>
        <v>0</v>
      </c>
      <c r="AJ715" s="410">
        <f t="shared" ref="AJ715" si="1923">AJ714</f>
        <v>0</v>
      </c>
      <c r="AK715" s="410">
        <f t="shared" ref="AK715" si="1924">AK714</f>
        <v>0</v>
      </c>
      <c r="AL715" s="410">
        <f t="shared" ref="AL715" si="1925">AL714</f>
        <v>0</v>
      </c>
      <c r="AM715" s="305"/>
    </row>
    <row r="716" spans="1:39" hidden="1"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31"/>
      <c r="B718" s="293" t="s">
        <v>309</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1926">Z717</f>
        <v>0</v>
      </c>
      <c r="AA718" s="410">
        <f t="shared" ref="AA718" si="1927">AA717</f>
        <v>0</v>
      </c>
      <c r="AB718" s="410">
        <f t="shared" ref="AB718" si="1928">AB717</f>
        <v>0</v>
      </c>
      <c r="AC718" s="410">
        <f t="shared" ref="AC718" si="1929">AC717</f>
        <v>0</v>
      </c>
      <c r="AD718" s="410">
        <f t="shared" ref="AD718" si="1930">AD717</f>
        <v>0</v>
      </c>
      <c r="AE718" s="410">
        <f t="shared" ref="AE718" si="1931">AE717</f>
        <v>0</v>
      </c>
      <c r="AF718" s="410">
        <f t="shared" ref="AF718" si="1932">AF717</f>
        <v>0</v>
      </c>
      <c r="AG718" s="410">
        <f t="shared" ref="AG718" si="1933">AG717</f>
        <v>0</v>
      </c>
      <c r="AH718" s="410">
        <f t="shared" ref="AH718" si="1934">AH717</f>
        <v>0</v>
      </c>
      <c r="AI718" s="410">
        <f t="shared" ref="AI718" si="1935">AI717</f>
        <v>0</v>
      </c>
      <c r="AJ718" s="410">
        <f t="shared" ref="AJ718" si="1936">AJ717</f>
        <v>0</v>
      </c>
      <c r="AK718" s="410">
        <f t="shared" ref="AK718" si="1937">AK717</f>
        <v>0</v>
      </c>
      <c r="AL718" s="410">
        <f t="shared" ref="AL718" si="1938">AL717</f>
        <v>0</v>
      </c>
      <c r="AM718" s="305"/>
    </row>
    <row r="719" spans="1:39" hidden="1"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31"/>
      <c r="B721" s="293" t="s">
        <v>309</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1939">Z720</f>
        <v>0</v>
      </c>
      <c r="AA721" s="410">
        <f t="shared" ref="AA721" si="1940">AA720</f>
        <v>0</v>
      </c>
      <c r="AB721" s="410">
        <f t="shared" ref="AB721" si="1941">AB720</f>
        <v>0</v>
      </c>
      <c r="AC721" s="410">
        <f t="shared" ref="AC721" si="1942">AC720</f>
        <v>0</v>
      </c>
      <c r="AD721" s="410">
        <f t="shared" ref="AD721" si="1943">AD720</f>
        <v>0</v>
      </c>
      <c r="AE721" s="410">
        <f t="shared" ref="AE721" si="1944">AE720</f>
        <v>0</v>
      </c>
      <c r="AF721" s="410">
        <f t="shared" ref="AF721" si="1945">AF720</f>
        <v>0</v>
      </c>
      <c r="AG721" s="410">
        <f t="shared" ref="AG721" si="1946">AG720</f>
        <v>0</v>
      </c>
      <c r="AH721" s="410">
        <f t="shared" ref="AH721" si="1947">AH720</f>
        <v>0</v>
      </c>
      <c r="AI721" s="410">
        <f t="shared" ref="AI721" si="1948">AI720</f>
        <v>0</v>
      </c>
      <c r="AJ721" s="410">
        <f t="shared" ref="AJ721" si="1949">AJ720</f>
        <v>0</v>
      </c>
      <c r="AK721" s="410">
        <f t="shared" ref="AK721" si="1950">AK720</f>
        <v>0</v>
      </c>
      <c r="AL721" s="410">
        <f t="shared" ref="AL721" si="1951">AL720</f>
        <v>0</v>
      </c>
      <c r="AM721" s="305"/>
    </row>
    <row r="722" spans="1:39" hidden="1"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31"/>
      <c r="B724" s="293" t="s">
        <v>309</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1952">Z723</f>
        <v>0</v>
      </c>
      <c r="AA724" s="410">
        <f t="shared" ref="AA724" si="1953">AA723</f>
        <v>0</v>
      </c>
      <c r="AB724" s="410">
        <f t="shared" ref="AB724" si="1954">AB723</f>
        <v>0</v>
      </c>
      <c r="AC724" s="410">
        <f t="shared" ref="AC724" si="1955">AC723</f>
        <v>0</v>
      </c>
      <c r="AD724" s="410">
        <f t="shared" ref="AD724" si="1956">AD723</f>
        <v>0</v>
      </c>
      <c r="AE724" s="410">
        <f t="shared" ref="AE724" si="1957">AE723</f>
        <v>0</v>
      </c>
      <c r="AF724" s="410">
        <f t="shared" ref="AF724" si="1958">AF723</f>
        <v>0</v>
      </c>
      <c r="AG724" s="410">
        <f t="shared" ref="AG724" si="1959">AG723</f>
        <v>0</v>
      </c>
      <c r="AH724" s="410">
        <f t="shared" ref="AH724" si="1960">AH723</f>
        <v>0</v>
      </c>
      <c r="AI724" s="410">
        <f t="shared" ref="AI724" si="1961">AI723</f>
        <v>0</v>
      </c>
      <c r="AJ724" s="410">
        <f t="shared" ref="AJ724" si="1962">AJ723</f>
        <v>0</v>
      </c>
      <c r="AK724" s="410">
        <f t="shared" ref="AK724" si="1963">AK723</f>
        <v>0</v>
      </c>
      <c r="AL724" s="410">
        <f t="shared" ref="AL724" si="1964">AL723</f>
        <v>0</v>
      </c>
      <c r="AM724" s="305"/>
    </row>
    <row r="725" spans="1:39" hidden="1"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31"/>
      <c r="B727" s="293" t="s">
        <v>309</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1965">Z726</f>
        <v>0</v>
      </c>
      <c r="AA727" s="410">
        <f t="shared" ref="AA727" si="1966">AA726</f>
        <v>0</v>
      </c>
      <c r="AB727" s="410">
        <f t="shared" ref="AB727" si="1967">AB726</f>
        <v>0</v>
      </c>
      <c r="AC727" s="410">
        <f t="shared" ref="AC727" si="1968">AC726</f>
        <v>0</v>
      </c>
      <c r="AD727" s="410">
        <f t="shared" ref="AD727" si="1969">AD726</f>
        <v>0</v>
      </c>
      <c r="AE727" s="410">
        <f t="shared" ref="AE727" si="1970">AE726</f>
        <v>0</v>
      </c>
      <c r="AF727" s="410">
        <f t="shared" ref="AF727" si="1971">AF726</f>
        <v>0</v>
      </c>
      <c r="AG727" s="410">
        <f t="shared" ref="AG727" si="1972">AG726</f>
        <v>0</v>
      </c>
      <c r="AH727" s="410">
        <f t="shared" ref="AH727" si="1973">AH726</f>
        <v>0</v>
      </c>
      <c r="AI727" s="410">
        <f t="shared" ref="AI727" si="1974">AI726</f>
        <v>0</v>
      </c>
      <c r="AJ727" s="410">
        <f t="shared" ref="AJ727" si="1975">AJ726</f>
        <v>0</v>
      </c>
      <c r="AK727" s="410">
        <f t="shared" ref="AK727" si="1976">AK726</f>
        <v>0</v>
      </c>
      <c r="AL727" s="410">
        <f t="shared" ref="AL727" si="1977">AL726</f>
        <v>0</v>
      </c>
      <c r="AM727" s="305"/>
    </row>
    <row r="728" spans="1:39" hidden="1"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31"/>
      <c r="B730" s="293" t="s">
        <v>309</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1978">Z729</f>
        <v>0</v>
      </c>
      <c r="AA730" s="410">
        <f t="shared" ref="AA730" si="1979">AA729</f>
        <v>0</v>
      </c>
      <c r="AB730" s="410">
        <f t="shared" ref="AB730" si="1980">AB729</f>
        <v>0</v>
      </c>
      <c r="AC730" s="410">
        <f t="shared" ref="AC730" si="1981">AC729</f>
        <v>0</v>
      </c>
      <c r="AD730" s="410">
        <f t="shared" ref="AD730" si="1982">AD729</f>
        <v>0</v>
      </c>
      <c r="AE730" s="410">
        <f t="shared" ref="AE730" si="1983">AE729</f>
        <v>0</v>
      </c>
      <c r="AF730" s="410">
        <f t="shared" ref="AF730" si="1984">AF729</f>
        <v>0</v>
      </c>
      <c r="AG730" s="410">
        <f t="shared" ref="AG730" si="1985">AG729</f>
        <v>0</v>
      </c>
      <c r="AH730" s="410">
        <f t="shared" ref="AH730" si="1986">AH729</f>
        <v>0</v>
      </c>
      <c r="AI730" s="410">
        <f t="shared" ref="AI730" si="1987">AI729</f>
        <v>0</v>
      </c>
      <c r="AJ730" s="410">
        <f t="shared" ref="AJ730" si="1988">AJ729</f>
        <v>0</v>
      </c>
      <c r="AK730" s="410">
        <f t="shared" ref="AK730" si="1989">AK729</f>
        <v>0</v>
      </c>
      <c r="AL730" s="410">
        <f t="shared" ref="AL730" si="1990">AL729</f>
        <v>0</v>
      </c>
      <c r="AM730" s="305"/>
    </row>
    <row r="731" spans="1:39" hidden="1"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31"/>
      <c r="B733" s="293" t="s">
        <v>309</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1991">Z732</f>
        <v>0</v>
      </c>
      <c r="AA733" s="410">
        <f t="shared" ref="AA733" si="1992">AA732</f>
        <v>0</v>
      </c>
      <c r="AB733" s="410">
        <f t="shared" ref="AB733" si="1993">AB732</f>
        <v>0</v>
      </c>
      <c r="AC733" s="410">
        <f t="shared" ref="AC733" si="1994">AC732</f>
        <v>0</v>
      </c>
      <c r="AD733" s="410">
        <f t="shared" ref="AD733" si="1995">AD732</f>
        <v>0</v>
      </c>
      <c r="AE733" s="410">
        <f t="shared" ref="AE733" si="1996">AE732</f>
        <v>0</v>
      </c>
      <c r="AF733" s="410">
        <f t="shared" ref="AF733" si="1997">AF732</f>
        <v>0</v>
      </c>
      <c r="AG733" s="410">
        <f t="shared" ref="AG733" si="1998">AG732</f>
        <v>0</v>
      </c>
      <c r="AH733" s="410">
        <f t="shared" ref="AH733" si="1999">AH732</f>
        <v>0</v>
      </c>
      <c r="AI733" s="410">
        <f t="shared" ref="AI733" si="2000">AI732</f>
        <v>0</v>
      </c>
      <c r="AJ733" s="410">
        <f t="shared" ref="AJ733" si="2001">AJ732</f>
        <v>0</v>
      </c>
      <c r="AK733" s="410">
        <f t="shared" ref="AK733" si="2002">AK732</f>
        <v>0</v>
      </c>
      <c r="AL733" s="410">
        <f t="shared" ref="AL733" si="2003">AL732</f>
        <v>0</v>
      </c>
      <c r="AM733" s="305"/>
    </row>
    <row r="734" spans="1:39" hidden="1"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31"/>
      <c r="B736" s="293" t="s">
        <v>309</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004">Z735</f>
        <v>0</v>
      </c>
      <c r="AA736" s="410">
        <f t="shared" ref="AA736" si="2005">AA735</f>
        <v>0</v>
      </c>
      <c r="AB736" s="410">
        <f t="shared" ref="AB736" si="2006">AB735</f>
        <v>0</v>
      </c>
      <c r="AC736" s="410">
        <f t="shared" ref="AC736" si="2007">AC735</f>
        <v>0</v>
      </c>
      <c r="AD736" s="410">
        <f t="shared" ref="AD736" si="2008">AD735</f>
        <v>0</v>
      </c>
      <c r="AE736" s="410">
        <f t="shared" ref="AE736" si="2009">AE735</f>
        <v>0</v>
      </c>
      <c r="AF736" s="410">
        <f t="shared" ref="AF736" si="2010">AF735</f>
        <v>0</v>
      </c>
      <c r="AG736" s="410">
        <f t="shared" ref="AG736" si="2011">AG735</f>
        <v>0</v>
      </c>
      <c r="AH736" s="410">
        <f t="shared" ref="AH736" si="2012">AH735</f>
        <v>0</v>
      </c>
      <c r="AI736" s="410">
        <f t="shared" ref="AI736" si="2013">AI735</f>
        <v>0</v>
      </c>
      <c r="AJ736" s="410">
        <f t="shared" ref="AJ736" si="2014">AJ735</f>
        <v>0</v>
      </c>
      <c r="AK736" s="410">
        <f t="shared" ref="AK736" si="2015">AK735</f>
        <v>0</v>
      </c>
      <c r="AL736" s="410">
        <f t="shared" ref="AL736" si="2016">AL735</f>
        <v>0</v>
      </c>
      <c r="AM736" s="305"/>
    </row>
    <row r="737" spans="1:40" hidden="1"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31"/>
      <c r="B739" s="293" t="s">
        <v>309</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017">Z738</f>
        <v>0</v>
      </c>
      <c r="AA739" s="410">
        <f t="shared" ref="AA739" si="2018">AA738</f>
        <v>0</v>
      </c>
      <c r="AB739" s="410">
        <f t="shared" ref="AB739" si="2019">AB738</f>
        <v>0</v>
      </c>
      <c r="AC739" s="410">
        <f t="shared" ref="AC739" si="2020">AC738</f>
        <v>0</v>
      </c>
      <c r="AD739" s="410">
        <f t="shared" ref="AD739" si="2021">AD738</f>
        <v>0</v>
      </c>
      <c r="AE739" s="410">
        <f t="shared" ref="AE739" si="2022">AE738</f>
        <v>0</v>
      </c>
      <c r="AF739" s="410">
        <f t="shared" ref="AF739" si="2023">AF738</f>
        <v>0</v>
      </c>
      <c r="AG739" s="410">
        <f t="shared" ref="AG739" si="2024">AG738</f>
        <v>0</v>
      </c>
      <c r="AH739" s="410">
        <f t="shared" ref="AH739" si="2025">AH738</f>
        <v>0</v>
      </c>
      <c r="AI739" s="410">
        <f t="shared" ref="AI739" si="2026">AI738</f>
        <v>0</v>
      </c>
      <c r="AJ739" s="410">
        <f t="shared" ref="AJ739" si="2027">AJ738</f>
        <v>0</v>
      </c>
      <c r="AK739" s="410">
        <f t="shared" ref="AK739" si="2028">AK738</f>
        <v>0</v>
      </c>
      <c r="AL739" s="410">
        <f t="shared" ref="AL739" si="2029">AL738</f>
        <v>0</v>
      </c>
      <c r="AM739" s="305"/>
    </row>
    <row r="740" spans="1:40" hidden="1"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31"/>
      <c r="B742" s="293" t="s">
        <v>309</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030">Z741</f>
        <v>0</v>
      </c>
      <c r="AA742" s="410">
        <f t="shared" ref="AA742" si="2031">AA741</f>
        <v>0</v>
      </c>
      <c r="AB742" s="410">
        <f t="shared" ref="AB742" si="2032">AB741</f>
        <v>0</v>
      </c>
      <c r="AC742" s="410">
        <f t="shared" ref="AC742" si="2033">AC741</f>
        <v>0</v>
      </c>
      <c r="AD742" s="410">
        <f t="shared" ref="AD742" si="2034">AD741</f>
        <v>0</v>
      </c>
      <c r="AE742" s="410">
        <f t="shared" ref="AE742" si="2035">AE741</f>
        <v>0</v>
      </c>
      <c r="AF742" s="410">
        <f t="shared" ref="AF742" si="2036">AF741</f>
        <v>0</v>
      </c>
      <c r="AG742" s="410">
        <f t="shared" ref="AG742" si="2037">AG741</f>
        <v>0</v>
      </c>
      <c r="AH742" s="410">
        <f t="shared" ref="AH742" si="2038">AH741</f>
        <v>0</v>
      </c>
      <c r="AI742" s="410">
        <f t="shared" ref="AI742" si="2039">AI741</f>
        <v>0</v>
      </c>
      <c r="AJ742" s="410">
        <f t="shared" ref="AJ742" si="2040">AJ741</f>
        <v>0</v>
      </c>
      <c r="AK742" s="410">
        <f t="shared" ref="AK742" si="2041">AK741</f>
        <v>0</v>
      </c>
      <c r="AL742" s="410">
        <f t="shared" ref="AL742" si="2042">AL741</f>
        <v>0</v>
      </c>
      <c r="AM742" s="305"/>
    </row>
    <row r="743" spans="1:40" hidden="1"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ollapsed="1">
      <c r="B744" s="326" t="s">
        <v>310</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311</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312</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313</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043">SUM(Y748:AL748)</f>
        <v>0</v>
      </c>
      <c r="AN748" s="442"/>
    </row>
    <row r="749" spans="1:40">
      <c r="B749" s="323" t="s">
        <v>314</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043"/>
        <v>0</v>
      </c>
      <c r="AN749" s="442"/>
    </row>
    <row r="750" spans="1:40">
      <c r="B750" s="323" t="s">
        <v>315</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043"/>
        <v>0</v>
      </c>
      <c r="AN750" s="442"/>
    </row>
    <row r="751" spans="1:40">
      <c r="B751" s="323" t="s">
        <v>316</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043"/>
        <v>0</v>
      </c>
      <c r="AN751" s="442"/>
    </row>
    <row r="752" spans="1:40">
      <c r="B752" s="323" t="s">
        <v>317</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044">Y210*Y747</f>
        <v>0</v>
      </c>
      <c r="Z752" s="377">
        <f t="shared" si="2044"/>
        <v>0</v>
      </c>
      <c r="AA752" s="377">
        <f t="shared" si="2044"/>
        <v>0</v>
      </c>
      <c r="AB752" s="377">
        <f t="shared" si="2044"/>
        <v>0</v>
      </c>
      <c r="AC752" s="377">
        <f t="shared" si="2044"/>
        <v>0</v>
      </c>
      <c r="AD752" s="377">
        <f t="shared" si="2044"/>
        <v>0</v>
      </c>
      <c r="AE752" s="377">
        <f t="shared" si="2044"/>
        <v>0</v>
      </c>
      <c r="AF752" s="377">
        <f t="shared" si="2044"/>
        <v>0</v>
      </c>
      <c r="AG752" s="377">
        <f t="shared" si="2044"/>
        <v>0</v>
      </c>
      <c r="AH752" s="377">
        <f t="shared" si="2044"/>
        <v>0</v>
      </c>
      <c r="AI752" s="377">
        <f t="shared" si="2044"/>
        <v>0</v>
      </c>
      <c r="AJ752" s="377">
        <f t="shared" si="2044"/>
        <v>0</v>
      </c>
      <c r="AK752" s="377">
        <f t="shared" si="2044"/>
        <v>0</v>
      </c>
      <c r="AL752" s="377">
        <f t="shared" si="2044"/>
        <v>0</v>
      </c>
      <c r="AM752" s="628">
        <f t="shared" si="2043"/>
        <v>0</v>
      </c>
      <c r="AN752" s="442"/>
    </row>
    <row r="753" spans="1:40">
      <c r="B753" s="323" t="s">
        <v>318</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045">Y393*Y747</f>
        <v>0</v>
      </c>
      <c r="Z753" s="377">
        <f t="shared" si="2045"/>
        <v>0</v>
      </c>
      <c r="AA753" s="377">
        <f t="shared" si="2045"/>
        <v>0</v>
      </c>
      <c r="AB753" s="377">
        <f t="shared" si="2045"/>
        <v>0</v>
      </c>
      <c r="AC753" s="377">
        <f t="shared" si="2045"/>
        <v>0</v>
      </c>
      <c r="AD753" s="377">
        <f t="shared" si="2045"/>
        <v>0</v>
      </c>
      <c r="AE753" s="377">
        <f t="shared" si="2045"/>
        <v>0</v>
      </c>
      <c r="AF753" s="377">
        <f t="shared" si="2045"/>
        <v>0</v>
      </c>
      <c r="AG753" s="377">
        <f t="shared" si="2045"/>
        <v>0</v>
      </c>
      <c r="AH753" s="377">
        <f t="shared" si="2045"/>
        <v>0</v>
      </c>
      <c r="AI753" s="377">
        <f t="shared" si="2045"/>
        <v>0</v>
      </c>
      <c r="AJ753" s="377">
        <f t="shared" si="2045"/>
        <v>0</v>
      </c>
      <c r="AK753" s="377">
        <f t="shared" si="2045"/>
        <v>0</v>
      </c>
      <c r="AL753" s="377">
        <f t="shared" si="2045"/>
        <v>0</v>
      </c>
      <c r="AM753" s="628">
        <f t="shared" si="2043"/>
        <v>0</v>
      </c>
      <c r="AN753" s="442"/>
    </row>
    <row r="754" spans="1:40">
      <c r="B754" s="323" t="s">
        <v>319</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046">Y576*Y747</f>
        <v>0</v>
      </c>
      <c r="Z754" s="377">
        <f t="shared" si="2046"/>
        <v>0</v>
      </c>
      <c r="AA754" s="377">
        <f t="shared" si="2046"/>
        <v>0</v>
      </c>
      <c r="AB754" s="377">
        <f t="shared" si="2046"/>
        <v>0</v>
      </c>
      <c r="AC754" s="377">
        <f t="shared" si="2046"/>
        <v>0</v>
      </c>
      <c r="AD754" s="377">
        <f t="shared" si="2046"/>
        <v>0</v>
      </c>
      <c r="AE754" s="377">
        <f t="shared" si="2046"/>
        <v>0</v>
      </c>
      <c r="AF754" s="377">
        <f t="shared" si="2046"/>
        <v>0</v>
      </c>
      <c r="AG754" s="377">
        <f t="shared" si="2046"/>
        <v>0</v>
      </c>
      <c r="AH754" s="377">
        <f t="shared" si="2046"/>
        <v>0</v>
      </c>
      <c r="AI754" s="377">
        <f t="shared" si="2046"/>
        <v>0</v>
      </c>
      <c r="AJ754" s="377">
        <f t="shared" si="2046"/>
        <v>0</v>
      </c>
      <c r="AK754" s="377">
        <f t="shared" si="2046"/>
        <v>0</v>
      </c>
      <c r="AL754" s="377">
        <f t="shared" si="2046"/>
        <v>0</v>
      </c>
      <c r="AM754" s="628">
        <f t="shared" si="2043"/>
        <v>0</v>
      </c>
      <c r="AN754" s="442"/>
    </row>
    <row r="755" spans="1:40">
      <c r="B755" s="323" t="s">
        <v>320</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047">Z744*Z747</f>
        <v>0</v>
      </c>
      <c r="AA755" s="377">
        <f t="shared" si="2047"/>
        <v>0</v>
      </c>
      <c r="AB755" s="377">
        <f t="shared" si="2047"/>
        <v>0</v>
      </c>
      <c r="AC755" s="377">
        <f t="shared" si="2047"/>
        <v>0</v>
      </c>
      <c r="AD755" s="377">
        <f t="shared" si="2047"/>
        <v>0</v>
      </c>
      <c r="AE755" s="377">
        <f t="shared" si="2047"/>
        <v>0</v>
      </c>
      <c r="AF755" s="377">
        <f t="shared" si="2047"/>
        <v>0</v>
      </c>
      <c r="AG755" s="377">
        <f t="shared" si="2047"/>
        <v>0</v>
      </c>
      <c r="AH755" s="377">
        <f t="shared" si="2047"/>
        <v>0</v>
      </c>
      <c r="AI755" s="377">
        <f t="shared" si="2047"/>
        <v>0</v>
      </c>
      <c r="AJ755" s="377">
        <f t="shared" si="2047"/>
        <v>0</v>
      </c>
      <c r="AK755" s="377">
        <f t="shared" si="2047"/>
        <v>0</v>
      </c>
      <c r="AL755" s="377">
        <f t="shared" si="2047"/>
        <v>0</v>
      </c>
      <c r="AM755" s="628">
        <f t="shared" si="2043"/>
        <v>0</v>
      </c>
      <c r="AN755" s="442"/>
    </row>
    <row r="756" spans="1:40" ht="15.75">
      <c r="B756" s="348" t="s">
        <v>321</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 t="shared" ref="Z756:AE756" si="2048">SUM(Z748:Z755)</f>
        <v>0</v>
      </c>
      <c r="AA756" s="345">
        <f t="shared" si="2048"/>
        <v>0</v>
      </c>
      <c r="AB756" s="345">
        <f t="shared" si="2048"/>
        <v>0</v>
      </c>
      <c r="AC756" s="345">
        <f t="shared" si="2048"/>
        <v>0</v>
      </c>
      <c r="AD756" s="345">
        <f t="shared" si="2048"/>
        <v>0</v>
      </c>
      <c r="AE756" s="345">
        <f t="shared" si="2048"/>
        <v>0</v>
      </c>
      <c r="AF756" s="345">
        <f t="shared" ref="AF756:AL756" si="2049">SUM(AF748:AF755)</f>
        <v>0</v>
      </c>
      <c r="AG756" s="345">
        <f t="shared" si="2049"/>
        <v>0</v>
      </c>
      <c r="AH756" s="345">
        <f t="shared" si="2049"/>
        <v>0</v>
      </c>
      <c r="AI756" s="345">
        <f t="shared" si="2049"/>
        <v>0</v>
      </c>
      <c r="AJ756" s="345">
        <f t="shared" si="2049"/>
        <v>0</v>
      </c>
      <c r="AK756" s="345">
        <f t="shared" si="2049"/>
        <v>0</v>
      </c>
      <c r="AL756" s="345">
        <f t="shared" si="2049"/>
        <v>0</v>
      </c>
      <c r="AM756" s="406">
        <f>SUM(AM748:AM755)</f>
        <v>0</v>
      </c>
      <c r="AN756" s="442"/>
    </row>
    <row r="757" spans="1:40" ht="15.75">
      <c r="B757" s="348" t="s">
        <v>322</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050">Z745*Z747</f>
        <v>0</v>
      </c>
      <c r="AA757" s="346">
        <f t="shared" si="2050"/>
        <v>0</v>
      </c>
      <c r="AB757" s="346">
        <f t="shared" si="2050"/>
        <v>0</v>
      </c>
      <c r="AC757" s="346">
        <f t="shared" si="2050"/>
        <v>0</v>
      </c>
      <c r="AD757" s="346">
        <f t="shared" si="2050"/>
        <v>0</v>
      </c>
      <c r="AE757" s="346">
        <f t="shared" si="2050"/>
        <v>0</v>
      </c>
      <c r="AF757" s="346">
        <f t="shared" ref="AF757:AL757" si="2051">AF745*AF747</f>
        <v>0</v>
      </c>
      <c r="AG757" s="346">
        <f t="shared" si="2051"/>
        <v>0</v>
      </c>
      <c r="AH757" s="346">
        <f t="shared" si="2051"/>
        <v>0</v>
      </c>
      <c r="AI757" s="346">
        <f t="shared" si="2051"/>
        <v>0</v>
      </c>
      <c r="AJ757" s="346">
        <f t="shared" si="2051"/>
        <v>0</v>
      </c>
      <c r="AK757" s="346">
        <f t="shared" si="2051"/>
        <v>0</v>
      </c>
      <c r="AL757" s="346">
        <f t="shared" si="2051"/>
        <v>0</v>
      </c>
      <c r="AM757" s="406">
        <f>SUM(Y757:AL757)</f>
        <v>0</v>
      </c>
      <c r="AN757" s="442"/>
    </row>
    <row r="758" spans="1:40" ht="15.75">
      <c r="B758" s="348" t="s">
        <v>323</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324</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052">IF(AA585="kw",SUMPRODUCT($N$587:$N$742,$P$587:$P$742,AA587:AA742),SUMPRODUCT($E$587:$E$742,AA587:AA742))</f>
        <v>0</v>
      </c>
      <c r="AB760" s="290">
        <f t="shared" si="2052"/>
        <v>0</v>
      </c>
      <c r="AC760" s="290">
        <f t="shared" si="2052"/>
        <v>0</v>
      </c>
      <c r="AD760" s="290">
        <f t="shared" si="2052"/>
        <v>0</v>
      </c>
      <c r="AE760" s="290">
        <f t="shared" si="2052"/>
        <v>0</v>
      </c>
      <c r="AF760" s="290">
        <f t="shared" si="2052"/>
        <v>0</v>
      </c>
      <c r="AG760" s="290">
        <f t="shared" si="2052"/>
        <v>0</v>
      </c>
      <c r="AH760" s="290">
        <f t="shared" si="2052"/>
        <v>0</v>
      </c>
      <c r="AI760" s="290">
        <f t="shared" si="2052"/>
        <v>0</v>
      </c>
      <c r="AJ760" s="290">
        <f t="shared" si="2052"/>
        <v>0</v>
      </c>
      <c r="AK760" s="290">
        <f t="shared" si="2052"/>
        <v>0</v>
      </c>
      <c r="AL760" s="290">
        <f t="shared" si="2052"/>
        <v>0</v>
      </c>
      <c r="AM760" s="336"/>
    </row>
    <row r="761" spans="1:40">
      <c r="B761" s="439" t="s">
        <v>325</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053">IF(AA585="kw",SUMPRODUCT($N$587:$N$742,$Q$587:$Q$742,AA587:AA742),SUMPRODUCT($F$587:$F$742,AA587:AA742))</f>
        <v>0</v>
      </c>
      <c r="AB761" s="325">
        <f t="shared" si="2053"/>
        <v>0</v>
      </c>
      <c r="AC761" s="325">
        <f t="shared" si="2053"/>
        <v>0</v>
      </c>
      <c r="AD761" s="325">
        <f t="shared" si="2053"/>
        <v>0</v>
      </c>
      <c r="AE761" s="325">
        <f t="shared" si="2053"/>
        <v>0</v>
      </c>
      <c r="AF761" s="325">
        <f t="shared" si="2053"/>
        <v>0</v>
      </c>
      <c r="AG761" s="325">
        <f t="shared" si="2053"/>
        <v>0</v>
      </c>
      <c r="AH761" s="325">
        <f t="shared" si="2053"/>
        <v>0</v>
      </c>
      <c r="AI761" s="325">
        <f t="shared" si="2053"/>
        <v>0</v>
      </c>
      <c r="AJ761" s="325">
        <f t="shared" si="2053"/>
        <v>0</v>
      </c>
      <c r="AK761" s="325">
        <f t="shared" si="2053"/>
        <v>0</v>
      </c>
      <c r="AL761" s="325">
        <f t="shared" si="2053"/>
        <v>0</v>
      </c>
      <c r="AM761" s="385"/>
    </row>
    <row r="762" spans="1:40" ht="20.25" customHeight="1">
      <c r="B762" s="367" t="s">
        <v>584</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326</v>
      </c>
      <c r="C765" s="280"/>
      <c r="D765" s="589" t="s">
        <v>523</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99" t="s">
        <v>210</v>
      </c>
      <c r="C766" s="901" t="s">
        <v>33</v>
      </c>
      <c r="D766" s="283" t="s">
        <v>421</v>
      </c>
      <c r="E766" s="903" t="s">
        <v>208</v>
      </c>
      <c r="F766" s="904"/>
      <c r="G766" s="904"/>
      <c r="H766" s="904"/>
      <c r="I766" s="904"/>
      <c r="J766" s="904"/>
      <c r="K766" s="904"/>
      <c r="L766" s="904"/>
      <c r="M766" s="905"/>
      <c r="N766" s="908" t="s">
        <v>212</v>
      </c>
      <c r="O766" s="283" t="s">
        <v>422</v>
      </c>
      <c r="P766" s="903" t="s">
        <v>211</v>
      </c>
      <c r="Q766" s="904"/>
      <c r="R766" s="904"/>
      <c r="S766" s="904"/>
      <c r="T766" s="904"/>
      <c r="U766" s="904"/>
      <c r="V766" s="904"/>
      <c r="W766" s="904"/>
      <c r="X766" s="905"/>
      <c r="Y766" s="906" t="s">
        <v>242</v>
      </c>
      <c r="Z766" s="907"/>
      <c r="AA766" s="907"/>
      <c r="AB766" s="907"/>
      <c r="AC766" s="907"/>
      <c r="AD766" s="907"/>
      <c r="AE766" s="907"/>
      <c r="AF766" s="907"/>
      <c r="AG766" s="907"/>
      <c r="AH766" s="907"/>
      <c r="AI766" s="907"/>
      <c r="AJ766" s="907"/>
      <c r="AK766" s="907"/>
      <c r="AL766" s="907"/>
      <c r="AM766" s="912"/>
    </row>
    <row r="767" spans="1:40" ht="65.25" customHeight="1">
      <c r="B767" s="900"/>
      <c r="C767" s="902"/>
      <c r="D767" s="284">
        <v>2019</v>
      </c>
      <c r="E767" s="284">
        <v>2020</v>
      </c>
      <c r="F767" s="284">
        <v>2021</v>
      </c>
      <c r="G767" s="284">
        <v>2022</v>
      </c>
      <c r="H767" s="284">
        <v>2023</v>
      </c>
      <c r="I767" s="284">
        <v>2024</v>
      </c>
      <c r="J767" s="284">
        <v>2025</v>
      </c>
      <c r="K767" s="284">
        <v>2026</v>
      </c>
      <c r="L767" s="284">
        <v>2027</v>
      </c>
      <c r="M767" s="284">
        <v>2028</v>
      </c>
      <c r="N767" s="909"/>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Streetlighting</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501</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494</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341</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054">Z770</f>
        <v>0</v>
      </c>
      <c r="AA771" s="410">
        <f t="shared" ref="AA771" si="2055">AA770</f>
        <v>0</v>
      </c>
      <c r="AB771" s="410">
        <f t="shared" ref="AB771" si="2056">AB770</f>
        <v>0</v>
      </c>
      <c r="AC771" s="410">
        <f t="shared" ref="AC771" si="2057">AC770</f>
        <v>0</v>
      </c>
      <c r="AD771" s="410">
        <f t="shared" ref="AD771" si="2058">AD770</f>
        <v>0</v>
      </c>
      <c r="AE771" s="410">
        <f t="shared" ref="AE771" si="2059">AE770</f>
        <v>0</v>
      </c>
      <c r="AF771" s="410">
        <f t="shared" ref="AF771" si="2060">AF770</f>
        <v>0</v>
      </c>
      <c r="AG771" s="410">
        <f t="shared" ref="AG771" si="2061">AG770</f>
        <v>0</v>
      </c>
      <c r="AH771" s="410">
        <f t="shared" ref="AH771" si="2062">AH770</f>
        <v>0</v>
      </c>
      <c r="AI771" s="410">
        <f t="shared" ref="AI771" si="2063">AI770</f>
        <v>0</v>
      </c>
      <c r="AJ771" s="410">
        <f t="shared" ref="AJ771" si="2064">AJ770</f>
        <v>0</v>
      </c>
      <c r="AK771" s="410">
        <f t="shared" ref="AK771" si="2065">AK770</f>
        <v>0</v>
      </c>
      <c r="AL771" s="410">
        <f t="shared" ref="AL771" si="2066">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341</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067">Z773</f>
        <v>0</v>
      </c>
      <c r="AA774" s="410">
        <f t="shared" ref="AA774" si="2068">AA773</f>
        <v>0</v>
      </c>
      <c r="AB774" s="410">
        <f t="shared" ref="AB774" si="2069">AB773</f>
        <v>0</v>
      </c>
      <c r="AC774" s="410">
        <f t="shared" ref="AC774" si="2070">AC773</f>
        <v>0</v>
      </c>
      <c r="AD774" s="410">
        <f t="shared" ref="AD774" si="2071">AD773</f>
        <v>0</v>
      </c>
      <c r="AE774" s="410">
        <f t="shared" ref="AE774" si="2072">AE773</f>
        <v>0</v>
      </c>
      <c r="AF774" s="410">
        <f t="shared" ref="AF774" si="2073">AF773</f>
        <v>0</v>
      </c>
      <c r="AG774" s="410">
        <f t="shared" ref="AG774" si="2074">AG773</f>
        <v>0</v>
      </c>
      <c r="AH774" s="410">
        <f t="shared" ref="AH774" si="2075">AH773</f>
        <v>0</v>
      </c>
      <c r="AI774" s="410">
        <f t="shared" ref="AI774" si="2076">AI773</f>
        <v>0</v>
      </c>
      <c r="AJ774" s="410">
        <f t="shared" ref="AJ774" si="2077">AJ773</f>
        <v>0</v>
      </c>
      <c r="AK774" s="410">
        <f t="shared" ref="AK774" si="2078">AK773</f>
        <v>0</v>
      </c>
      <c r="AL774" s="410">
        <f t="shared" ref="AL774" si="2079">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341</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080">Z776</f>
        <v>0</v>
      </c>
      <c r="AA777" s="410">
        <f t="shared" ref="AA777" si="2081">AA776</f>
        <v>0</v>
      </c>
      <c r="AB777" s="410">
        <f t="shared" ref="AB777" si="2082">AB776</f>
        <v>0</v>
      </c>
      <c r="AC777" s="410">
        <f t="shared" ref="AC777" si="2083">AC776</f>
        <v>0</v>
      </c>
      <c r="AD777" s="410">
        <f t="shared" ref="AD777" si="2084">AD776</f>
        <v>0</v>
      </c>
      <c r="AE777" s="410">
        <f t="shared" ref="AE777" si="2085">AE776</f>
        <v>0</v>
      </c>
      <c r="AF777" s="410">
        <f t="shared" ref="AF777" si="2086">AF776</f>
        <v>0</v>
      </c>
      <c r="AG777" s="410">
        <f t="shared" ref="AG777" si="2087">AG776</f>
        <v>0</v>
      </c>
      <c r="AH777" s="410">
        <f t="shared" ref="AH777" si="2088">AH776</f>
        <v>0</v>
      </c>
      <c r="AI777" s="410">
        <f t="shared" ref="AI777" si="2089">AI776</f>
        <v>0</v>
      </c>
      <c r="AJ777" s="410">
        <f t="shared" ref="AJ777" si="2090">AJ776</f>
        <v>0</v>
      </c>
      <c r="AK777" s="410">
        <f t="shared" ref="AK777" si="2091">AK776</f>
        <v>0</v>
      </c>
      <c r="AL777" s="410">
        <f t="shared" ref="AL777" si="2092">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677</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341</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093">Z779</f>
        <v>0</v>
      </c>
      <c r="AA780" s="410">
        <f t="shared" ref="AA780" si="2094">AA779</f>
        <v>0</v>
      </c>
      <c r="AB780" s="410">
        <f t="shared" ref="AB780" si="2095">AB779</f>
        <v>0</v>
      </c>
      <c r="AC780" s="410">
        <f t="shared" ref="AC780" si="2096">AC779</f>
        <v>0</v>
      </c>
      <c r="AD780" s="410">
        <f t="shared" ref="AD780" si="2097">AD779</f>
        <v>0</v>
      </c>
      <c r="AE780" s="410">
        <f t="shared" ref="AE780" si="2098">AE779</f>
        <v>0</v>
      </c>
      <c r="AF780" s="410">
        <f t="shared" ref="AF780" si="2099">AF779</f>
        <v>0</v>
      </c>
      <c r="AG780" s="410">
        <f t="shared" ref="AG780" si="2100">AG779</f>
        <v>0</v>
      </c>
      <c r="AH780" s="410">
        <f t="shared" ref="AH780" si="2101">AH779</f>
        <v>0</v>
      </c>
      <c r="AI780" s="410">
        <f t="shared" ref="AI780" si="2102">AI779</f>
        <v>0</v>
      </c>
      <c r="AJ780" s="410">
        <f t="shared" ref="AJ780" si="2103">AJ779</f>
        <v>0</v>
      </c>
      <c r="AK780" s="410">
        <f t="shared" ref="AK780" si="2104">AK779</f>
        <v>0</v>
      </c>
      <c r="AL780" s="410">
        <f t="shared" ref="AL780" si="2105">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341</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106">Z782</f>
        <v>0</v>
      </c>
      <c r="AA783" s="410">
        <f t="shared" ref="AA783" si="2107">AA782</f>
        <v>0</v>
      </c>
      <c r="AB783" s="410">
        <f t="shared" ref="AB783" si="2108">AB782</f>
        <v>0</v>
      </c>
      <c r="AC783" s="410">
        <f t="shared" ref="AC783" si="2109">AC782</f>
        <v>0</v>
      </c>
      <c r="AD783" s="410">
        <f t="shared" ref="AD783" si="2110">AD782</f>
        <v>0</v>
      </c>
      <c r="AE783" s="410">
        <f t="shared" ref="AE783" si="2111">AE782</f>
        <v>0</v>
      </c>
      <c r="AF783" s="410">
        <f t="shared" ref="AF783" si="2112">AF782</f>
        <v>0</v>
      </c>
      <c r="AG783" s="410">
        <f t="shared" ref="AG783" si="2113">AG782</f>
        <v>0</v>
      </c>
      <c r="AH783" s="410">
        <f t="shared" ref="AH783" si="2114">AH782</f>
        <v>0</v>
      </c>
      <c r="AI783" s="410">
        <f t="shared" ref="AI783" si="2115">AI782</f>
        <v>0</v>
      </c>
      <c r="AJ783" s="410">
        <f t="shared" ref="AJ783" si="2116">AJ782</f>
        <v>0</v>
      </c>
      <c r="AK783" s="410">
        <f t="shared" ref="AK783" si="2117">AK782</f>
        <v>0</v>
      </c>
      <c r="AL783" s="410">
        <f t="shared" ref="AL783" si="2118">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495</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341</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119">Z786</f>
        <v>0</v>
      </c>
      <c r="AA787" s="410">
        <f t="shared" ref="AA787" si="2120">AA786</f>
        <v>0</v>
      </c>
      <c r="AB787" s="410">
        <f t="shared" ref="AB787" si="2121">AB786</f>
        <v>0</v>
      </c>
      <c r="AC787" s="410">
        <f t="shared" ref="AC787" si="2122">AC786</f>
        <v>0</v>
      </c>
      <c r="AD787" s="410">
        <f t="shared" ref="AD787" si="2123">AD786</f>
        <v>0</v>
      </c>
      <c r="AE787" s="410">
        <f t="shared" ref="AE787" si="2124">AE786</f>
        <v>0</v>
      </c>
      <c r="AF787" s="410">
        <f t="shared" ref="AF787" si="2125">AF786</f>
        <v>0</v>
      </c>
      <c r="AG787" s="410">
        <f t="shared" ref="AG787" si="2126">AG786</f>
        <v>0</v>
      </c>
      <c r="AH787" s="410">
        <f t="shared" ref="AH787" si="2127">AH786</f>
        <v>0</v>
      </c>
      <c r="AI787" s="410">
        <f t="shared" ref="AI787" si="2128">AI786</f>
        <v>0</v>
      </c>
      <c r="AJ787" s="410">
        <f t="shared" ref="AJ787" si="2129">AJ786</f>
        <v>0</v>
      </c>
      <c r="AK787" s="410">
        <f t="shared" ref="AK787" si="2130">AK786</f>
        <v>0</v>
      </c>
      <c r="AL787" s="410">
        <f t="shared" ref="AL787" si="2131">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341</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132">Z789</f>
        <v>0</v>
      </c>
      <c r="AA790" s="410">
        <f t="shared" ref="AA790" si="2133">AA789</f>
        <v>0</v>
      </c>
      <c r="AB790" s="410">
        <f t="shared" ref="AB790" si="2134">AB789</f>
        <v>0</v>
      </c>
      <c r="AC790" s="410">
        <f t="shared" ref="AC790" si="2135">AC789</f>
        <v>0</v>
      </c>
      <c r="AD790" s="410">
        <f t="shared" ref="AD790" si="2136">AD789</f>
        <v>0</v>
      </c>
      <c r="AE790" s="410">
        <f t="shared" ref="AE790" si="2137">AE789</f>
        <v>0</v>
      </c>
      <c r="AF790" s="410">
        <f t="shared" ref="AF790" si="2138">AF789</f>
        <v>0</v>
      </c>
      <c r="AG790" s="410">
        <f t="shared" ref="AG790" si="2139">AG789</f>
        <v>0</v>
      </c>
      <c r="AH790" s="410">
        <f t="shared" ref="AH790" si="2140">AH789</f>
        <v>0</v>
      </c>
      <c r="AI790" s="410">
        <f t="shared" ref="AI790" si="2141">AI789</f>
        <v>0</v>
      </c>
      <c r="AJ790" s="410">
        <f t="shared" ref="AJ790" si="2142">AJ789</f>
        <v>0</v>
      </c>
      <c r="AK790" s="410">
        <f t="shared" ref="AK790" si="2143">AK789</f>
        <v>0</v>
      </c>
      <c r="AL790" s="410">
        <f t="shared" ref="AL790" si="2144">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341</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145">Z792</f>
        <v>0</v>
      </c>
      <c r="AA793" s="410">
        <f t="shared" ref="AA793" si="2146">AA792</f>
        <v>0</v>
      </c>
      <c r="AB793" s="410">
        <f t="shared" ref="AB793" si="2147">AB792</f>
        <v>0</v>
      </c>
      <c r="AC793" s="410">
        <f t="shared" ref="AC793" si="2148">AC792</f>
        <v>0</v>
      </c>
      <c r="AD793" s="410">
        <f t="shared" ref="AD793" si="2149">AD792</f>
        <v>0</v>
      </c>
      <c r="AE793" s="410">
        <f t="shared" ref="AE793" si="2150">AE792</f>
        <v>0</v>
      </c>
      <c r="AF793" s="410">
        <f t="shared" ref="AF793" si="2151">AF792</f>
        <v>0</v>
      </c>
      <c r="AG793" s="410">
        <f t="shared" ref="AG793" si="2152">AG792</f>
        <v>0</v>
      </c>
      <c r="AH793" s="410">
        <f t="shared" ref="AH793" si="2153">AH792</f>
        <v>0</v>
      </c>
      <c r="AI793" s="410">
        <f t="shared" ref="AI793" si="2154">AI792</f>
        <v>0</v>
      </c>
      <c r="AJ793" s="410">
        <f t="shared" ref="AJ793" si="2155">AJ792</f>
        <v>0</v>
      </c>
      <c r="AK793" s="410">
        <f t="shared" ref="AK793" si="2156">AK792</f>
        <v>0</v>
      </c>
      <c r="AL793" s="410">
        <f t="shared" ref="AL793" si="2157">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341</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158">Z795</f>
        <v>0</v>
      </c>
      <c r="AA796" s="410">
        <f t="shared" ref="AA796" si="2159">AA795</f>
        <v>0</v>
      </c>
      <c r="AB796" s="410">
        <f t="shared" ref="AB796" si="2160">AB795</f>
        <v>0</v>
      </c>
      <c r="AC796" s="410">
        <f t="shared" ref="AC796" si="2161">AC795</f>
        <v>0</v>
      </c>
      <c r="AD796" s="410">
        <f t="shared" ref="AD796" si="2162">AD795</f>
        <v>0</v>
      </c>
      <c r="AE796" s="410">
        <f t="shared" ref="AE796" si="2163">AE795</f>
        <v>0</v>
      </c>
      <c r="AF796" s="410">
        <f t="shared" ref="AF796" si="2164">AF795</f>
        <v>0</v>
      </c>
      <c r="AG796" s="410">
        <f t="shared" ref="AG796" si="2165">AG795</f>
        <v>0</v>
      </c>
      <c r="AH796" s="410">
        <f t="shared" ref="AH796" si="2166">AH795</f>
        <v>0</v>
      </c>
      <c r="AI796" s="410">
        <f t="shared" ref="AI796" si="2167">AI795</f>
        <v>0</v>
      </c>
      <c r="AJ796" s="410">
        <f t="shared" ref="AJ796" si="2168">AJ795</f>
        <v>0</v>
      </c>
      <c r="AK796" s="410">
        <f t="shared" ref="AK796" si="2169">AK795</f>
        <v>0</v>
      </c>
      <c r="AL796" s="410">
        <f t="shared" ref="AL796" si="2170">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341</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171">Z798</f>
        <v>0</v>
      </c>
      <c r="AA799" s="410">
        <f t="shared" ref="AA799" si="2172">AA798</f>
        <v>0</v>
      </c>
      <c r="AB799" s="410">
        <f t="shared" ref="AB799" si="2173">AB798</f>
        <v>0</v>
      </c>
      <c r="AC799" s="410">
        <f t="shared" ref="AC799" si="2174">AC798</f>
        <v>0</v>
      </c>
      <c r="AD799" s="410">
        <f t="shared" ref="AD799" si="2175">AD798</f>
        <v>0</v>
      </c>
      <c r="AE799" s="410">
        <f t="shared" ref="AE799" si="2176">AE798</f>
        <v>0</v>
      </c>
      <c r="AF799" s="410">
        <f t="shared" ref="AF799" si="2177">AF798</f>
        <v>0</v>
      </c>
      <c r="AG799" s="410">
        <f t="shared" ref="AG799" si="2178">AG798</f>
        <v>0</v>
      </c>
      <c r="AH799" s="410">
        <f t="shared" ref="AH799" si="2179">AH798</f>
        <v>0</v>
      </c>
      <c r="AI799" s="410">
        <f t="shared" ref="AI799" si="2180">AI798</f>
        <v>0</v>
      </c>
      <c r="AJ799" s="410">
        <f t="shared" ref="AJ799" si="2181">AJ798</f>
        <v>0</v>
      </c>
      <c r="AK799" s="410">
        <f t="shared" ref="AK799" si="2182">AK798</f>
        <v>0</v>
      </c>
      <c r="AL799" s="410">
        <f t="shared" ref="AL799" si="2183">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341</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184">Z802</f>
        <v>0</v>
      </c>
      <c r="AA803" s="410">
        <f t="shared" ref="AA803" si="2185">AA802</f>
        <v>0</v>
      </c>
      <c r="AB803" s="410">
        <f t="shared" ref="AB803" si="2186">AB802</f>
        <v>0</v>
      </c>
      <c r="AC803" s="410">
        <f t="shared" ref="AC803" si="2187">AC802</f>
        <v>0</v>
      </c>
      <c r="AD803" s="410">
        <f t="shared" ref="AD803" si="2188">AD802</f>
        <v>0</v>
      </c>
      <c r="AE803" s="410">
        <f t="shared" ref="AE803" si="2189">AE802</f>
        <v>0</v>
      </c>
      <c r="AF803" s="410">
        <f t="shared" ref="AF803" si="2190">AF802</f>
        <v>0</v>
      </c>
      <c r="AG803" s="410">
        <f t="shared" ref="AG803" si="2191">AG802</f>
        <v>0</v>
      </c>
      <c r="AH803" s="410">
        <f t="shared" ref="AH803" si="2192">AH802</f>
        <v>0</v>
      </c>
      <c r="AI803" s="410">
        <f t="shared" ref="AI803" si="2193">AI802</f>
        <v>0</v>
      </c>
      <c r="AJ803" s="410">
        <f t="shared" ref="AJ803" si="2194">AJ802</f>
        <v>0</v>
      </c>
      <c r="AK803" s="410">
        <f t="shared" ref="AK803" si="2195">AK802</f>
        <v>0</v>
      </c>
      <c r="AL803" s="410">
        <f t="shared" ref="AL803" si="2196">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341</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197">Z805</f>
        <v>0</v>
      </c>
      <c r="AA806" s="410">
        <f t="shared" ref="AA806" si="2198">AA805</f>
        <v>0</v>
      </c>
      <c r="AB806" s="410">
        <f t="shared" ref="AB806" si="2199">AB805</f>
        <v>0</v>
      </c>
      <c r="AC806" s="410">
        <f t="shared" ref="AC806" si="2200">AC805</f>
        <v>0</v>
      </c>
      <c r="AD806" s="410">
        <f t="shared" ref="AD806" si="2201">AD805</f>
        <v>0</v>
      </c>
      <c r="AE806" s="410">
        <f t="shared" ref="AE806" si="2202">AE805</f>
        <v>0</v>
      </c>
      <c r="AF806" s="410">
        <f t="shared" ref="AF806" si="2203">AF805</f>
        <v>0</v>
      </c>
      <c r="AG806" s="410">
        <f t="shared" ref="AG806" si="2204">AG805</f>
        <v>0</v>
      </c>
      <c r="AH806" s="410">
        <f t="shared" ref="AH806" si="2205">AH805</f>
        <v>0</v>
      </c>
      <c r="AI806" s="410">
        <f t="shared" ref="AI806" si="2206">AI805</f>
        <v>0</v>
      </c>
      <c r="AJ806" s="410">
        <f t="shared" ref="AJ806" si="2207">AJ805</f>
        <v>0</v>
      </c>
      <c r="AK806" s="410">
        <f t="shared" ref="AK806" si="2208">AK805</f>
        <v>0</v>
      </c>
      <c r="AL806" s="410">
        <f t="shared" ref="AL806" si="2209">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341</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210">Z808</f>
        <v>0</v>
      </c>
      <c r="AA809" s="410">
        <f t="shared" ref="AA809" si="2211">AA808</f>
        <v>0</v>
      </c>
      <c r="AB809" s="410">
        <f t="shared" ref="AB809" si="2212">AB808</f>
        <v>0</v>
      </c>
      <c r="AC809" s="410">
        <f t="shared" ref="AC809" si="2213">AC808</f>
        <v>0</v>
      </c>
      <c r="AD809" s="410">
        <f t="shared" ref="AD809" si="2214">AD808</f>
        <v>0</v>
      </c>
      <c r="AE809" s="410">
        <f t="shared" ref="AE809" si="2215">AE808</f>
        <v>0</v>
      </c>
      <c r="AF809" s="410">
        <f t="shared" ref="AF809" si="2216">AF808</f>
        <v>0</v>
      </c>
      <c r="AG809" s="410">
        <f t="shared" ref="AG809" si="2217">AG808</f>
        <v>0</v>
      </c>
      <c r="AH809" s="410">
        <f t="shared" ref="AH809" si="2218">AH808</f>
        <v>0</v>
      </c>
      <c r="AI809" s="410">
        <f t="shared" ref="AI809" si="2219">AI808</f>
        <v>0</v>
      </c>
      <c r="AJ809" s="410">
        <f t="shared" ref="AJ809" si="2220">AJ808</f>
        <v>0</v>
      </c>
      <c r="AK809" s="410">
        <f t="shared" ref="AK809" si="2221">AK808</f>
        <v>0</v>
      </c>
      <c r="AL809" s="410">
        <f t="shared" ref="AL809" si="2222">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341</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223">Z812</f>
        <v>0</v>
      </c>
      <c r="AA813" s="410">
        <f t="shared" ref="AA813" si="2224">AA812</f>
        <v>0</v>
      </c>
      <c r="AB813" s="410">
        <f t="shared" ref="AB813" si="2225">AB812</f>
        <v>0</v>
      </c>
      <c r="AC813" s="410">
        <f t="shared" ref="AC813" si="2226">AC812</f>
        <v>0</v>
      </c>
      <c r="AD813" s="410">
        <f t="shared" ref="AD813" si="2227">AD812</f>
        <v>0</v>
      </c>
      <c r="AE813" s="410">
        <f t="shared" ref="AE813" si="2228">AE812</f>
        <v>0</v>
      </c>
      <c r="AF813" s="410">
        <f t="shared" ref="AF813" si="2229">AF812</f>
        <v>0</v>
      </c>
      <c r="AG813" s="410">
        <f t="shared" ref="AG813" si="2230">AG812</f>
        <v>0</v>
      </c>
      <c r="AH813" s="410">
        <f t="shared" ref="AH813" si="2231">AH812</f>
        <v>0</v>
      </c>
      <c r="AI813" s="410">
        <f t="shared" ref="AI813" si="2232">AI812</f>
        <v>0</v>
      </c>
      <c r="AJ813" s="410">
        <f t="shared" ref="AJ813" si="2233">AJ812</f>
        <v>0</v>
      </c>
      <c r="AK813" s="410">
        <f t="shared" ref="AK813" si="2234">AK812</f>
        <v>0</v>
      </c>
      <c r="AL813" s="410">
        <f t="shared" ref="AL813" si="2235">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487</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492</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341</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236">Z816</f>
        <v>0</v>
      </c>
      <c r="AA817" s="410">
        <f t="shared" si="2236"/>
        <v>0</v>
      </c>
      <c r="AB817" s="410">
        <f t="shared" si="2236"/>
        <v>0</v>
      </c>
      <c r="AC817" s="410">
        <f t="shared" si="2236"/>
        <v>0</v>
      </c>
      <c r="AD817" s="410">
        <f t="shared" si="2236"/>
        <v>0</v>
      </c>
      <c r="AE817" s="410">
        <f t="shared" si="2236"/>
        <v>0</v>
      </c>
      <c r="AF817" s="410">
        <f t="shared" si="2236"/>
        <v>0</v>
      </c>
      <c r="AG817" s="410">
        <f t="shared" si="2236"/>
        <v>0</v>
      </c>
      <c r="AH817" s="410">
        <f t="shared" si="2236"/>
        <v>0</v>
      </c>
      <c r="AI817" s="410">
        <f t="shared" si="2236"/>
        <v>0</v>
      </c>
      <c r="AJ817" s="410">
        <f t="shared" si="2236"/>
        <v>0</v>
      </c>
      <c r="AK817" s="410">
        <f t="shared" si="2236"/>
        <v>0</v>
      </c>
      <c r="AL817" s="410">
        <f t="shared" si="2236"/>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488</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341</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237">Z819</f>
        <v>0</v>
      </c>
      <c r="AA820" s="410">
        <f t="shared" si="2237"/>
        <v>0</v>
      </c>
      <c r="AB820" s="410">
        <f t="shared" si="2237"/>
        <v>0</v>
      </c>
      <c r="AC820" s="410">
        <f t="shared" si="2237"/>
        <v>0</v>
      </c>
      <c r="AD820" s="410">
        <f t="shared" si="2237"/>
        <v>0</v>
      </c>
      <c r="AE820" s="410">
        <f t="shared" si="2237"/>
        <v>0</v>
      </c>
      <c r="AF820" s="410">
        <f t="shared" si="2237"/>
        <v>0</v>
      </c>
      <c r="AG820" s="410">
        <f t="shared" si="2237"/>
        <v>0</v>
      </c>
      <c r="AH820" s="410">
        <f t="shared" si="2237"/>
        <v>0</v>
      </c>
      <c r="AI820" s="410">
        <f t="shared" si="2237"/>
        <v>0</v>
      </c>
      <c r="AJ820" s="410">
        <f t="shared" si="2237"/>
        <v>0</v>
      </c>
      <c r="AK820" s="410">
        <f t="shared" si="2237"/>
        <v>0</v>
      </c>
      <c r="AL820" s="410">
        <f t="shared" si="2237"/>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493</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341</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238">Z823</f>
        <v>0</v>
      </c>
      <c r="AA824" s="410">
        <f t="shared" si="2238"/>
        <v>0</v>
      </c>
      <c r="AB824" s="410">
        <f t="shared" si="2238"/>
        <v>0</v>
      </c>
      <c r="AC824" s="410">
        <f t="shared" si="2238"/>
        <v>0</v>
      </c>
      <c r="AD824" s="410">
        <f t="shared" si="2238"/>
        <v>0</v>
      </c>
      <c r="AE824" s="410">
        <f t="shared" si="2238"/>
        <v>0</v>
      </c>
      <c r="AF824" s="410">
        <f t="shared" si="2238"/>
        <v>0</v>
      </c>
      <c r="AG824" s="410">
        <f t="shared" si="2238"/>
        <v>0</v>
      </c>
      <c r="AH824" s="410">
        <f t="shared" si="2238"/>
        <v>0</v>
      </c>
      <c r="AI824" s="410">
        <f t="shared" si="2238"/>
        <v>0</v>
      </c>
      <c r="AJ824" s="410">
        <f t="shared" si="2238"/>
        <v>0</v>
      </c>
      <c r="AK824" s="410">
        <f t="shared" si="2238"/>
        <v>0</v>
      </c>
      <c r="AL824" s="410">
        <f t="shared" si="2238"/>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341</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239">Z826</f>
        <v>0</v>
      </c>
      <c r="AA827" s="410">
        <f t="shared" si="2239"/>
        <v>0</v>
      </c>
      <c r="AB827" s="410">
        <f t="shared" si="2239"/>
        <v>0</v>
      </c>
      <c r="AC827" s="410">
        <f t="shared" si="2239"/>
        <v>0</v>
      </c>
      <c r="AD827" s="410">
        <f t="shared" si="2239"/>
        <v>0</v>
      </c>
      <c r="AE827" s="410">
        <f t="shared" si="2239"/>
        <v>0</v>
      </c>
      <c r="AF827" s="410">
        <f t="shared" si="2239"/>
        <v>0</v>
      </c>
      <c r="AG827" s="410">
        <f t="shared" si="2239"/>
        <v>0</v>
      </c>
      <c r="AH827" s="410">
        <f t="shared" si="2239"/>
        <v>0</v>
      </c>
      <c r="AI827" s="410">
        <f t="shared" si="2239"/>
        <v>0</v>
      </c>
      <c r="AJ827" s="410">
        <f t="shared" si="2239"/>
        <v>0</v>
      </c>
      <c r="AK827" s="410">
        <f t="shared" si="2239"/>
        <v>0</v>
      </c>
      <c r="AL827" s="410">
        <f t="shared" si="2239"/>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341</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240">Z829</f>
        <v>0</v>
      </c>
      <c r="AA830" s="410">
        <f t="shared" si="2240"/>
        <v>0</v>
      </c>
      <c r="AB830" s="410">
        <f t="shared" si="2240"/>
        <v>0</v>
      </c>
      <c r="AC830" s="410">
        <f t="shared" si="2240"/>
        <v>0</v>
      </c>
      <c r="AD830" s="410">
        <f t="shared" si="2240"/>
        <v>0</v>
      </c>
      <c r="AE830" s="410">
        <f t="shared" si="2240"/>
        <v>0</v>
      </c>
      <c r="AF830" s="410">
        <f t="shared" si="2240"/>
        <v>0</v>
      </c>
      <c r="AG830" s="410">
        <f t="shared" si="2240"/>
        <v>0</v>
      </c>
      <c r="AH830" s="410">
        <f t="shared" si="2240"/>
        <v>0</v>
      </c>
      <c r="AI830" s="410">
        <f t="shared" si="2240"/>
        <v>0</v>
      </c>
      <c r="AJ830" s="410">
        <f t="shared" si="2240"/>
        <v>0</v>
      </c>
      <c r="AK830" s="410">
        <f t="shared" si="2240"/>
        <v>0</v>
      </c>
      <c r="AL830" s="410">
        <f t="shared" si="2240"/>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341</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241">Z832</f>
        <v>0</v>
      </c>
      <c r="AA833" s="410">
        <f t="shared" si="2241"/>
        <v>0</v>
      </c>
      <c r="AB833" s="410">
        <f t="shared" si="2241"/>
        <v>0</v>
      </c>
      <c r="AC833" s="410">
        <f t="shared" si="2241"/>
        <v>0</v>
      </c>
      <c r="AD833" s="410">
        <f t="shared" si="2241"/>
        <v>0</v>
      </c>
      <c r="AE833" s="410">
        <f t="shared" si="2241"/>
        <v>0</v>
      </c>
      <c r="AF833" s="410">
        <f t="shared" si="2241"/>
        <v>0</v>
      </c>
      <c r="AG833" s="410">
        <f t="shared" si="2241"/>
        <v>0</v>
      </c>
      <c r="AH833" s="410">
        <f t="shared" si="2241"/>
        <v>0</v>
      </c>
      <c r="AI833" s="410">
        <f t="shared" si="2241"/>
        <v>0</v>
      </c>
      <c r="AJ833" s="410">
        <f t="shared" si="2241"/>
        <v>0</v>
      </c>
      <c r="AK833" s="410">
        <f t="shared" si="2241"/>
        <v>0</v>
      </c>
      <c r="AL833" s="410">
        <f t="shared" si="2241"/>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500</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496</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341</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242">Z837</f>
        <v>0</v>
      </c>
      <c r="AA838" s="410">
        <f t="shared" ref="AA838" si="2243">AA837</f>
        <v>0</v>
      </c>
      <c r="AB838" s="410">
        <f t="shared" ref="AB838" si="2244">AB837</f>
        <v>0</v>
      </c>
      <c r="AC838" s="410">
        <f t="shared" ref="AC838" si="2245">AC837</f>
        <v>0</v>
      </c>
      <c r="AD838" s="410">
        <f t="shared" ref="AD838" si="2246">AD837</f>
        <v>0</v>
      </c>
      <c r="AE838" s="410">
        <f t="shared" ref="AE838" si="2247">AE837</f>
        <v>0</v>
      </c>
      <c r="AF838" s="410">
        <f t="shared" ref="AF838" si="2248">AF837</f>
        <v>0</v>
      </c>
      <c r="AG838" s="410">
        <f t="shared" ref="AG838" si="2249">AG837</f>
        <v>0</v>
      </c>
      <c r="AH838" s="410">
        <f t="shared" ref="AH838" si="2250">AH837</f>
        <v>0</v>
      </c>
      <c r="AI838" s="410">
        <f t="shared" ref="AI838" si="2251">AI837</f>
        <v>0</v>
      </c>
      <c r="AJ838" s="410">
        <f t="shared" ref="AJ838" si="2252">AJ837</f>
        <v>0</v>
      </c>
      <c r="AK838" s="410">
        <f t="shared" ref="AK838" si="2253">AK837</f>
        <v>0</v>
      </c>
      <c r="AL838" s="410">
        <f t="shared" ref="AL838" si="2254">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341</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255">Z840</f>
        <v>0</v>
      </c>
      <c r="AA841" s="410">
        <f t="shared" ref="AA841" si="2256">AA840</f>
        <v>0</v>
      </c>
      <c r="AB841" s="410">
        <f t="shared" ref="AB841" si="2257">AB840</f>
        <v>0</v>
      </c>
      <c r="AC841" s="410">
        <f t="shared" ref="AC841" si="2258">AC840</f>
        <v>0</v>
      </c>
      <c r="AD841" s="410">
        <f t="shared" ref="AD841" si="2259">AD840</f>
        <v>0</v>
      </c>
      <c r="AE841" s="410">
        <f t="shared" ref="AE841" si="2260">AE840</f>
        <v>0</v>
      </c>
      <c r="AF841" s="410">
        <f t="shared" ref="AF841" si="2261">AF840</f>
        <v>0</v>
      </c>
      <c r="AG841" s="410">
        <f t="shared" ref="AG841" si="2262">AG840</f>
        <v>0</v>
      </c>
      <c r="AH841" s="410">
        <f t="shared" ref="AH841" si="2263">AH840</f>
        <v>0</v>
      </c>
      <c r="AI841" s="410">
        <f t="shared" ref="AI841" si="2264">AI840</f>
        <v>0</v>
      </c>
      <c r="AJ841" s="410">
        <f t="shared" ref="AJ841" si="2265">AJ840</f>
        <v>0</v>
      </c>
      <c r="AK841" s="410">
        <f t="shared" ref="AK841" si="2266">AK840</f>
        <v>0</v>
      </c>
      <c r="AL841" s="410">
        <f t="shared" ref="AL841" si="2267">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341</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268">Z843</f>
        <v>0</v>
      </c>
      <c r="AA844" s="410">
        <f t="shared" ref="AA844" si="2269">AA843</f>
        <v>0</v>
      </c>
      <c r="AB844" s="410">
        <f t="shared" ref="AB844" si="2270">AB843</f>
        <v>0</v>
      </c>
      <c r="AC844" s="410">
        <f t="shared" ref="AC844" si="2271">AC843</f>
        <v>0</v>
      </c>
      <c r="AD844" s="410">
        <f t="shared" ref="AD844" si="2272">AD843</f>
        <v>0</v>
      </c>
      <c r="AE844" s="410">
        <f t="shared" ref="AE844" si="2273">AE843</f>
        <v>0</v>
      </c>
      <c r="AF844" s="410">
        <f t="shared" ref="AF844" si="2274">AF843</f>
        <v>0</v>
      </c>
      <c r="AG844" s="410">
        <f t="shared" ref="AG844" si="2275">AG843</f>
        <v>0</v>
      </c>
      <c r="AH844" s="410">
        <f t="shared" ref="AH844" si="2276">AH843</f>
        <v>0</v>
      </c>
      <c r="AI844" s="410">
        <f t="shared" ref="AI844" si="2277">AI843</f>
        <v>0</v>
      </c>
      <c r="AJ844" s="410">
        <f t="shared" ref="AJ844" si="2278">AJ843</f>
        <v>0</v>
      </c>
      <c r="AK844" s="410">
        <f t="shared" ref="AK844" si="2279">AK843</f>
        <v>0</v>
      </c>
      <c r="AL844" s="410">
        <f t="shared" ref="AL844" si="2280">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341</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281">Z846</f>
        <v>0</v>
      </c>
      <c r="AA847" s="410">
        <f t="shared" ref="AA847" si="2282">AA846</f>
        <v>0</v>
      </c>
      <c r="AB847" s="410">
        <f t="shared" ref="AB847" si="2283">AB846</f>
        <v>0</v>
      </c>
      <c r="AC847" s="410">
        <f t="shared" ref="AC847" si="2284">AC846</f>
        <v>0</v>
      </c>
      <c r="AD847" s="410">
        <f t="shared" ref="AD847" si="2285">AD846</f>
        <v>0</v>
      </c>
      <c r="AE847" s="410">
        <f t="shared" ref="AE847" si="2286">AE846</f>
        <v>0</v>
      </c>
      <c r="AF847" s="410">
        <f t="shared" ref="AF847" si="2287">AF846</f>
        <v>0</v>
      </c>
      <c r="AG847" s="410">
        <f t="shared" ref="AG847" si="2288">AG846</f>
        <v>0</v>
      </c>
      <c r="AH847" s="410">
        <f t="shared" ref="AH847" si="2289">AH846</f>
        <v>0</v>
      </c>
      <c r="AI847" s="410">
        <f t="shared" ref="AI847" si="2290">AI846</f>
        <v>0</v>
      </c>
      <c r="AJ847" s="410">
        <f t="shared" ref="AJ847" si="2291">AJ846</f>
        <v>0</v>
      </c>
      <c r="AK847" s="410">
        <f t="shared" ref="AK847" si="2292">AK846</f>
        <v>0</v>
      </c>
      <c r="AL847" s="410">
        <f t="shared" ref="AL847" si="2293">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497</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341</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294">Z850</f>
        <v>0</v>
      </c>
      <c r="AA851" s="410">
        <f t="shared" ref="AA851" si="2295">AA850</f>
        <v>0</v>
      </c>
      <c r="AB851" s="410">
        <f t="shared" ref="AB851" si="2296">AB850</f>
        <v>0</v>
      </c>
      <c r="AC851" s="410">
        <f t="shared" ref="AC851" si="2297">AC850</f>
        <v>0</v>
      </c>
      <c r="AD851" s="410">
        <f t="shared" ref="AD851" si="2298">AD850</f>
        <v>0</v>
      </c>
      <c r="AE851" s="410">
        <f t="shared" ref="AE851" si="2299">AE850</f>
        <v>0</v>
      </c>
      <c r="AF851" s="410">
        <f t="shared" ref="AF851" si="2300">AF850</f>
        <v>0</v>
      </c>
      <c r="AG851" s="410">
        <f t="shared" ref="AG851" si="2301">AG850</f>
        <v>0</v>
      </c>
      <c r="AH851" s="410">
        <f t="shared" ref="AH851" si="2302">AH850</f>
        <v>0</v>
      </c>
      <c r="AI851" s="410">
        <f t="shared" ref="AI851" si="2303">AI850</f>
        <v>0</v>
      </c>
      <c r="AJ851" s="410">
        <f t="shared" ref="AJ851" si="2304">AJ850</f>
        <v>0</v>
      </c>
      <c r="AK851" s="410">
        <f t="shared" ref="AK851" si="2305">AK850</f>
        <v>0</v>
      </c>
      <c r="AL851" s="410">
        <f t="shared" ref="AL851" si="2306">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341</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307">Z853</f>
        <v>0</v>
      </c>
      <c r="AA854" s="410">
        <f t="shared" ref="AA854" si="2308">AA853</f>
        <v>0</v>
      </c>
      <c r="AB854" s="410">
        <f t="shared" ref="AB854" si="2309">AB853</f>
        <v>0</v>
      </c>
      <c r="AC854" s="410">
        <f t="shared" ref="AC854" si="2310">AC853</f>
        <v>0</v>
      </c>
      <c r="AD854" s="410">
        <f t="shared" ref="AD854" si="2311">AD853</f>
        <v>0</v>
      </c>
      <c r="AE854" s="410">
        <f t="shared" ref="AE854" si="2312">AE853</f>
        <v>0</v>
      </c>
      <c r="AF854" s="410">
        <f t="shared" ref="AF854" si="2313">AF853</f>
        <v>0</v>
      </c>
      <c r="AG854" s="410">
        <f t="shared" ref="AG854" si="2314">AG853</f>
        <v>0</v>
      </c>
      <c r="AH854" s="410">
        <f t="shared" ref="AH854" si="2315">AH853</f>
        <v>0</v>
      </c>
      <c r="AI854" s="410">
        <f t="shared" ref="AI854" si="2316">AI853</f>
        <v>0</v>
      </c>
      <c r="AJ854" s="410">
        <f t="shared" ref="AJ854" si="2317">AJ853</f>
        <v>0</v>
      </c>
      <c r="AK854" s="410">
        <f t="shared" ref="AK854" si="2318">AK853</f>
        <v>0</v>
      </c>
      <c r="AL854" s="410">
        <f t="shared" ref="AL854" si="2319">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341</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320">Z856</f>
        <v>0</v>
      </c>
      <c r="AA857" s="410">
        <f t="shared" ref="AA857" si="2321">AA856</f>
        <v>0</v>
      </c>
      <c r="AB857" s="410">
        <f t="shared" ref="AB857" si="2322">AB856</f>
        <v>0</v>
      </c>
      <c r="AC857" s="410">
        <f t="shared" ref="AC857" si="2323">AC856</f>
        <v>0</v>
      </c>
      <c r="AD857" s="410">
        <f t="shared" ref="AD857" si="2324">AD856</f>
        <v>0</v>
      </c>
      <c r="AE857" s="410">
        <f t="shared" ref="AE857" si="2325">AE856</f>
        <v>0</v>
      </c>
      <c r="AF857" s="410">
        <f t="shared" ref="AF857" si="2326">AF856</f>
        <v>0</v>
      </c>
      <c r="AG857" s="410">
        <f t="shared" ref="AG857" si="2327">AG856</f>
        <v>0</v>
      </c>
      <c r="AH857" s="410">
        <f t="shared" ref="AH857" si="2328">AH856</f>
        <v>0</v>
      </c>
      <c r="AI857" s="410">
        <f t="shared" ref="AI857" si="2329">AI856</f>
        <v>0</v>
      </c>
      <c r="AJ857" s="410">
        <f t="shared" ref="AJ857" si="2330">AJ856</f>
        <v>0</v>
      </c>
      <c r="AK857" s="410">
        <f t="shared" ref="AK857" si="2331">AK856</f>
        <v>0</v>
      </c>
      <c r="AL857" s="410">
        <f t="shared" ref="AL857" si="2332">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341</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333">Z859</f>
        <v>0</v>
      </c>
      <c r="AA860" s="410">
        <f t="shared" ref="AA860" si="2334">AA859</f>
        <v>0</v>
      </c>
      <c r="AB860" s="410">
        <f t="shared" ref="AB860" si="2335">AB859</f>
        <v>0</v>
      </c>
      <c r="AC860" s="410">
        <f t="shared" ref="AC860" si="2336">AC859</f>
        <v>0</v>
      </c>
      <c r="AD860" s="410">
        <f t="shared" ref="AD860" si="2337">AD859</f>
        <v>0</v>
      </c>
      <c r="AE860" s="410">
        <f t="shared" ref="AE860" si="2338">AE859</f>
        <v>0</v>
      </c>
      <c r="AF860" s="410">
        <f t="shared" ref="AF860" si="2339">AF859</f>
        <v>0</v>
      </c>
      <c r="AG860" s="410">
        <f t="shared" ref="AG860" si="2340">AG859</f>
        <v>0</v>
      </c>
      <c r="AH860" s="410">
        <f t="shared" ref="AH860" si="2341">AH859</f>
        <v>0</v>
      </c>
      <c r="AI860" s="410">
        <f t="shared" ref="AI860" si="2342">AI859</f>
        <v>0</v>
      </c>
      <c r="AJ860" s="410">
        <f t="shared" ref="AJ860" si="2343">AJ859</f>
        <v>0</v>
      </c>
      <c r="AK860" s="410">
        <f t="shared" ref="AK860" si="2344">AK859</f>
        <v>0</v>
      </c>
      <c r="AL860" s="410">
        <f t="shared" ref="AL860" si="2345">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341</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346">Z862</f>
        <v>0</v>
      </c>
      <c r="AA863" s="410">
        <f t="shared" ref="AA863" si="2347">AA862</f>
        <v>0</v>
      </c>
      <c r="AB863" s="410">
        <f t="shared" ref="AB863" si="2348">AB862</f>
        <v>0</v>
      </c>
      <c r="AC863" s="410">
        <f t="shared" ref="AC863" si="2349">AC862</f>
        <v>0</v>
      </c>
      <c r="AD863" s="410">
        <f t="shared" ref="AD863" si="2350">AD862</f>
        <v>0</v>
      </c>
      <c r="AE863" s="410">
        <f t="shared" ref="AE863" si="2351">AE862</f>
        <v>0</v>
      </c>
      <c r="AF863" s="410">
        <f t="shared" ref="AF863" si="2352">AF862</f>
        <v>0</v>
      </c>
      <c r="AG863" s="410">
        <f t="shared" ref="AG863" si="2353">AG862</f>
        <v>0</v>
      </c>
      <c r="AH863" s="410">
        <f t="shared" ref="AH863" si="2354">AH862</f>
        <v>0</v>
      </c>
      <c r="AI863" s="410">
        <f t="shared" ref="AI863" si="2355">AI862</f>
        <v>0</v>
      </c>
      <c r="AJ863" s="410">
        <f t="shared" ref="AJ863" si="2356">AJ862</f>
        <v>0</v>
      </c>
      <c r="AK863" s="410">
        <f t="shared" ref="AK863" si="2357">AK862</f>
        <v>0</v>
      </c>
      <c r="AL863" s="410">
        <f t="shared" ref="AL863" si="2358">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341</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359">Z865</f>
        <v>0</v>
      </c>
      <c r="AA866" s="410">
        <f t="shared" ref="AA866" si="2360">AA865</f>
        <v>0</v>
      </c>
      <c r="AB866" s="410">
        <f t="shared" ref="AB866" si="2361">AB865</f>
        <v>0</v>
      </c>
      <c r="AC866" s="410">
        <f t="shared" ref="AC866" si="2362">AC865</f>
        <v>0</v>
      </c>
      <c r="AD866" s="410">
        <f t="shared" ref="AD866" si="2363">AD865</f>
        <v>0</v>
      </c>
      <c r="AE866" s="410">
        <f t="shared" ref="AE866" si="2364">AE865</f>
        <v>0</v>
      </c>
      <c r="AF866" s="410">
        <f t="shared" ref="AF866" si="2365">AF865</f>
        <v>0</v>
      </c>
      <c r="AG866" s="410">
        <f t="shared" ref="AG866" si="2366">AG865</f>
        <v>0</v>
      </c>
      <c r="AH866" s="410">
        <f t="shared" ref="AH866" si="2367">AH865</f>
        <v>0</v>
      </c>
      <c r="AI866" s="410">
        <f t="shared" ref="AI866" si="2368">AI865</f>
        <v>0</v>
      </c>
      <c r="AJ866" s="410">
        <f t="shared" ref="AJ866" si="2369">AJ865</f>
        <v>0</v>
      </c>
      <c r="AK866" s="410">
        <f t="shared" ref="AK866" si="2370">AK865</f>
        <v>0</v>
      </c>
      <c r="AL866" s="410">
        <f t="shared" ref="AL866" si="2371">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341</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372">Z868</f>
        <v>0</v>
      </c>
      <c r="AA869" s="410">
        <f t="shared" ref="AA869" si="2373">AA868</f>
        <v>0</v>
      </c>
      <c r="AB869" s="410">
        <f t="shared" ref="AB869" si="2374">AB868</f>
        <v>0</v>
      </c>
      <c r="AC869" s="410">
        <f t="shared" ref="AC869" si="2375">AC868</f>
        <v>0</v>
      </c>
      <c r="AD869" s="410">
        <f t="shared" ref="AD869" si="2376">AD868</f>
        <v>0</v>
      </c>
      <c r="AE869" s="410">
        <f t="shared" ref="AE869" si="2377">AE868</f>
        <v>0</v>
      </c>
      <c r="AF869" s="410">
        <f t="shared" ref="AF869" si="2378">AF868</f>
        <v>0</v>
      </c>
      <c r="AG869" s="410">
        <f t="shared" ref="AG869" si="2379">AG868</f>
        <v>0</v>
      </c>
      <c r="AH869" s="410">
        <f t="shared" ref="AH869" si="2380">AH868</f>
        <v>0</v>
      </c>
      <c r="AI869" s="410">
        <f t="shared" ref="AI869" si="2381">AI868</f>
        <v>0</v>
      </c>
      <c r="AJ869" s="410">
        <f t="shared" ref="AJ869" si="2382">AJ868</f>
        <v>0</v>
      </c>
      <c r="AK869" s="410">
        <f t="shared" ref="AK869" si="2383">AK868</f>
        <v>0</v>
      </c>
      <c r="AL869" s="410">
        <f t="shared" ref="AL869" si="2384">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341</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385">Z871</f>
        <v>0</v>
      </c>
      <c r="AA872" s="410">
        <f t="shared" ref="AA872" si="2386">AA871</f>
        <v>0</v>
      </c>
      <c r="AB872" s="410">
        <f t="shared" ref="AB872" si="2387">AB871</f>
        <v>0</v>
      </c>
      <c r="AC872" s="410">
        <f t="shared" ref="AC872" si="2388">AC871</f>
        <v>0</v>
      </c>
      <c r="AD872" s="410">
        <f t="shared" ref="AD872" si="2389">AD871</f>
        <v>0</v>
      </c>
      <c r="AE872" s="410">
        <f t="shared" ref="AE872" si="2390">AE871</f>
        <v>0</v>
      </c>
      <c r="AF872" s="410">
        <f t="shared" ref="AF872" si="2391">AF871</f>
        <v>0</v>
      </c>
      <c r="AG872" s="410">
        <f t="shared" ref="AG872" si="2392">AG871</f>
        <v>0</v>
      </c>
      <c r="AH872" s="410">
        <f t="shared" ref="AH872" si="2393">AH871</f>
        <v>0</v>
      </c>
      <c r="AI872" s="410">
        <f t="shared" ref="AI872" si="2394">AI871</f>
        <v>0</v>
      </c>
      <c r="AJ872" s="410">
        <f t="shared" ref="AJ872" si="2395">AJ871</f>
        <v>0</v>
      </c>
      <c r="AK872" s="410">
        <f t="shared" ref="AK872" si="2396">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498</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341</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397">Z875</f>
        <v>0</v>
      </c>
      <c r="AA876" s="410">
        <f t="shared" ref="AA876" si="2398">AA875</f>
        <v>0</v>
      </c>
      <c r="AB876" s="410">
        <f t="shared" ref="AB876" si="2399">AB875</f>
        <v>0</v>
      </c>
      <c r="AC876" s="410">
        <f t="shared" ref="AC876" si="2400">AC875</f>
        <v>0</v>
      </c>
      <c r="AD876" s="410">
        <f t="shared" ref="AD876" si="2401">AD875</f>
        <v>0</v>
      </c>
      <c r="AE876" s="410">
        <f t="shared" ref="AE876" si="2402">AE875</f>
        <v>0</v>
      </c>
      <c r="AF876" s="410">
        <f t="shared" ref="AF876" si="2403">AF875</f>
        <v>0</v>
      </c>
      <c r="AG876" s="410">
        <f t="shared" ref="AG876" si="2404">AG875</f>
        <v>0</v>
      </c>
      <c r="AH876" s="410">
        <f t="shared" ref="AH876" si="2405">AH875</f>
        <v>0</v>
      </c>
      <c r="AI876" s="410">
        <f t="shared" ref="AI876" si="2406">AI875</f>
        <v>0</v>
      </c>
      <c r="AJ876" s="410">
        <f t="shared" ref="AJ876" si="2407">AJ875</f>
        <v>0</v>
      </c>
      <c r="AK876" s="410">
        <f t="shared" ref="AK876" si="2408">AK875</f>
        <v>0</v>
      </c>
      <c r="AL876" s="410">
        <f t="shared" ref="AL876" si="2409">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341</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410">Z878</f>
        <v>0</v>
      </c>
      <c r="AA879" s="410">
        <f t="shared" ref="AA879" si="2411">AA878</f>
        <v>0</v>
      </c>
      <c r="AB879" s="410">
        <f t="shared" ref="AB879" si="2412">AB878</f>
        <v>0</v>
      </c>
      <c r="AC879" s="410">
        <f t="shared" ref="AC879" si="2413">AC878</f>
        <v>0</v>
      </c>
      <c r="AD879" s="410">
        <f t="shared" ref="AD879" si="2414">AD878</f>
        <v>0</v>
      </c>
      <c r="AE879" s="410">
        <f t="shared" ref="AE879" si="2415">AE878</f>
        <v>0</v>
      </c>
      <c r="AF879" s="410">
        <f t="shared" ref="AF879" si="2416">AF878</f>
        <v>0</v>
      </c>
      <c r="AG879" s="410">
        <f t="shared" ref="AG879" si="2417">AG878</f>
        <v>0</v>
      </c>
      <c r="AH879" s="410">
        <f t="shared" ref="AH879" si="2418">AH878</f>
        <v>0</v>
      </c>
      <c r="AI879" s="410">
        <f t="shared" ref="AI879" si="2419">AI878</f>
        <v>0</v>
      </c>
      <c r="AJ879" s="410">
        <f t="shared" ref="AJ879" si="2420">AJ878</f>
        <v>0</v>
      </c>
      <c r="AK879" s="410">
        <f t="shared" ref="AK879" si="2421">AK878</f>
        <v>0</v>
      </c>
      <c r="AL879" s="410">
        <f t="shared" ref="AL879" si="2422">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341</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423">Z881</f>
        <v>0</v>
      </c>
      <c r="AA882" s="410">
        <f t="shared" ref="AA882" si="2424">AA881</f>
        <v>0</v>
      </c>
      <c r="AB882" s="410">
        <f t="shared" ref="AB882" si="2425">AB881</f>
        <v>0</v>
      </c>
      <c r="AC882" s="410">
        <f t="shared" ref="AC882" si="2426">AC881</f>
        <v>0</v>
      </c>
      <c r="AD882" s="410">
        <f t="shared" ref="AD882" si="2427">AD881</f>
        <v>0</v>
      </c>
      <c r="AE882" s="410">
        <f t="shared" ref="AE882" si="2428">AE881</f>
        <v>0</v>
      </c>
      <c r="AF882" s="410">
        <f t="shared" ref="AF882" si="2429">AF881</f>
        <v>0</v>
      </c>
      <c r="AG882" s="410">
        <f t="shared" ref="AG882" si="2430">AG881</f>
        <v>0</v>
      </c>
      <c r="AH882" s="410">
        <f t="shared" ref="AH882" si="2431">AH881</f>
        <v>0</v>
      </c>
      <c r="AI882" s="410">
        <f t="shared" ref="AI882" si="2432">AI881</f>
        <v>0</v>
      </c>
      <c r="AJ882" s="410">
        <f t="shared" ref="AJ882" si="2433">AJ881</f>
        <v>0</v>
      </c>
      <c r="AK882" s="410">
        <f t="shared" ref="AK882" si="2434">AK881</f>
        <v>0</v>
      </c>
      <c r="AL882" s="410">
        <f t="shared" ref="AL882" si="2435">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499</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341</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436">Z885</f>
        <v>0</v>
      </c>
      <c r="AA886" s="410">
        <f t="shared" ref="AA886" si="2437">AA885</f>
        <v>0</v>
      </c>
      <c r="AB886" s="410">
        <f t="shared" ref="AB886" si="2438">AB885</f>
        <v>0</v>
      </c>
      <c r="AC886" s="410">
        <f t="shared" ref="AC886" si="2439">AC885</f>
        <v>0</v>
      </c>
      <c r="AD886" s="410">
        <f t="shared" ref="AD886" si="2440">AD885</f>
        <v>0</v>
      </c>
      <c r="AE886" s="410">
        <f t="shared" ref="AE886" si="2441">AE885</f>
        <v>0</v>
      </c>
      <c r="AF886" s="410">
        <f t="shared" ref="AF886" si="2442">AF885</f>
        <v>0</v>
      </c>
      <c r="AG886" s="410">
        <f t="shared" ref="AG886" si="2443">AG885</f>
        <v>0</v>
      </c>
      <c r="AH886" s="410">
        <f t="shared" ref="AH886" si="2444">AH885</f>
        <v>0</v>
      </c>
      <c r="AI886" s="410">
        <f t="shared" ref="AI886" si="2445">AI885</f>
        <v>0</v>
      </c>
      <c r="AJ886" s="410">
        <f t="shared" ref="AJ886" si="2446">AJ885</f>
        <v>0</v>
      </c>
      <c r="AK886" s="410">
        <f t="shared" ref="AK886" si="2447">AK885</f>
        <v>0</v>
      </c>
      <c r="AL886" s="410">
        <f t="shared" ref="AL886" si="2448">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341</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449">Z888</f>
        <v>0</v>
      </c>
      <c r="AA889" s="410">
        <f t="shared" ref="AA889" si="2450">AA888</f>
        <v>0</v>
      </c>
      <c r="AB889" s="410">
        <f t="shared" ref="AB889" si="2451">AB888</f>
        <v>0</v>
      </c>
      <c r="AC889" s="410">
        <f t="shared" ref="AC889" si="2452">AC888</f>
        <v>0</v>
      </c>
      <c r="AD889" s="410">
        <f t="shared" ref="AD889" si="2453">AD888</f>
        <v>0</v>
      </c>
      <c r="AE889" s="410">
        <f t="shared" ref="AE889" si="2454">AE888</f>
        <v>0</v>
      </c>
      <c r="AF889" s="410">
        <f t="shared" ref="AF889" si="2455">AF888</f>
        <v>0</v>
      </c>
      <c r="AG889" s="410">
        <f t="shared" ref="AG889" si="2456">AG888</f>
        <v>0</v>
      </c>
      <c r="AH889" s="410">
        <f t="shared" ref="AH889" si="2457">AH888</f>
        <v>0</v>
      </c>
      <c r="AI889" s="410">
        <f t="shared" ref="AI889" si="2458">AI888</f>
        <v>0</v>
      </c>
      <c r="AJ889" s="410">
        <f t="shared" ref="AJ889" si="2459">AJ888</f>
        <v>0</v>
      </c>
      <c r="AK889" s="410">
        <f t="shared" ref="AK889" si="2460">AK888</f>
        <v>0</v>
      </c>
      <c r="AL889" s="410">
        <f t="shared" ref="AL889" si="2461">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341</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462">Z891</f>
        <v>0</v>
      </c>
      <c r="AA892" s="410">
        <f t="shared" ref="AA892" si="2463">AA891</f>
        <v>0</v>
      </c>
      <c r="AB892" s="410">
        <f t="shared" ref="AB892" si="2464">AB891</f>
        <v>0</v>
      </c>
      <c r="AC892" s="410">
        <f t="shared" ref="AC892" si="2465">AC891</f>
        <v>0</v>
      </c>
      <c r="AD892" s="410">
        <f t="shared" ref="AD892" si="2466">AD891</f>
        <v>0</v>
      </c>
      <c r="AE892" s="410">
        <f t="shared" ref="AE892" si="2467">AE891</f>
        <v>0</v>
      </c>
      <c r="AF892" s="410">
        <f t="shared" ref="AF892" si="2468">AF891</f>
        <v>0</v>
      </c>
      <c r="AG892" s="410">
        <f t="shared" ref="AG892" si="2469">AG891</f>
        <v>0</v>
      </c>
      <c r="AH892" s="410">
        <f t="shared" ref="AH892" si="2470">AH891</f>
        <v>0</v>
      </c>
      <c r="AI892" s="410">
        <f t="shared" ref="AI892" si="2471">AI891</f>
        <v>0</v>
      </c>
      <c r="AJ892" s="410">
        <f t="shared" ref="AJ892" si="2472">AJ891</f>
        <v>0</v>
      </c>
      <c r="AK892" s="410">
        <f t="shared" ref="AK892" si="2473">AK891</f>
        <v>0</v>
      </c>
      <c r="AL892" s="410">
        <f t="shared" ref="AL892" si="2474">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341</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475">Z894</f>
        <v>0</v>
      </c>
      <c r="AA895" s="410">
        <f t="shared" ref="AA895" si="2476">AA894</f>
        <v>0</v>
      </c>
      <c r="AB895" s="410">
        <f t="shared" ref="AB895" si="2477">AB894</f>
        <v>0</v>
      </c>
      <c r="AC895" s="410">
        <f t="shared" ref="AC895" si="2478">AC894</f>
        <v>0</v>
      </c>
      <c r="AD895" s="410">
        <f t="shared" ref="AD895" si="2479">AD894</f>
        <v>0</v>
      </c>
      <c r="AE895" s="410">
        <f t="shared" ref="AE895" si="2480">AE894</f>
        <v>0</v>
      </c>
      <c r="AF895" s="410">
        <f t="shared" ref="AF895" si="2481">AF894</f>
        <v>0</v>
      </c>
      <c r="AG895" s="410">
        <f t="shared" ref="AG895" si="2482">AG894</f>
        <v>0</v>
      </c>
      <c r="AH895" s="410">
        <f t="shared" ref="AH895" si="2483">AH894</f>
        <v>0</v>
      </c>
      <c r="AI895" s="410">
        <f t="shared" ref="AI895" si="2484">AI894</f>
        <v>0</v>
      </c>
      <c r="AJ895" s="410">
        <f t="shared" ref="AJ895" si="2485">AJ894</f>
        <v>0</v>
      </c>
      <c r="AK895" s="410">
        <f t="shared" ref="AK895" si="2486">AK894</f>
        <v>0</v>
      </c>
      <c r="AL895" s="410">
        <f t="shared" ref="AL895" si="2487">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341</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488">Z897</f>
        <v>0</v>
      </c>
      <c r="AA898" s="410">
        <f t="shared" ref="AA898" si="2489">AA897</f>
        <v>0</v>
      </c>
      <c r="AB898" s="410">
        <f t="shared" ref="AB898" si="2490">AB897</f>
        <v>0</v>
      </c>
      <c r="AC898" s="410">
        <f t="shared" ref="AC898" si="2491">AC897</f>
        <v>0</v>
      </c>
      <c r="AD898" s="410">
        <f t="shared" ref="AD898" si="2492">AD897</f>
        <v>0</v>
      </c>
      <c r="AE898" s="410">
        <f t="shared" ref="AE898" si="2493">AE897</f>
        <v>0</v>
      </c>
      <c r="AF898" s="410">
        <f t="shared" ref="AF898" si="2494">AF897</f>
        <v>0</v>
      </c>
      <c r="AG898" s="410">
        <f t="shared" ref="AG898" si="2495">AG897</f>
        <v>0</v>
      </c>
      <c r="AH898" s="410">
        <f t="shared" ref="AH898" si="2496">AH897</f>
        <v>0</v>
      </c>
      <c r="AI898" s="410">
        <f t="shared" ref="AI898" si="2497">AI897</f>
        <v>0</v>
      </c>
      <c r="AJ898" s="410">
        <f t="shared" ref="AJ898" si="2498">AJ897</f>
        <v>0</v>
      </c>
      <c r="AK898" s="410">
        <f t="shared" ref="AK898" si="2499">AK897</f>
        <v>0</v>
      </c>
      <c r="AL898" s="410">
        <f t="shared" ref="AL898" si="2500">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341</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501">Z900</f>
        <v>0</v>
      </c>
      <c r="AA901" s="410">
        <f t="shared" ref="AA901" si="2502">AA900</f>
        <v>0</v>
      </c>
      <c r="AB901" s="410">
        <f t="shared" ref="AB901" si="2503">AB900</f>
        <v>0</v>
      </c>
      <c r="AC901" s="410">
        <f t="shared" ref="AC901" si="2504">AC900</f>
        <v>0</v>
      </c>
      <c r="AD901" s="410">
        <f t="shared" ref="AD901" si="2505">AD900</f>
        <v>0</v>
      </c>
      <c r="AE901" s="410">
        <f t="shared" ref="AE901" si="2506">AE900</f>
        <v>0</v>
      </c>
      <c r="AF901" s="410">
        <f t="shared" ref="AF901" si="2507">AF900</f>
        <v>0</v>
      </c>
      <c r="AG901" s="410">
        <f t="shared" ref="AG901" si="2508">AG900</f>
        <v>0</v>
      </c>
      <c r="AH901" s="410">
        <f t="shared" ref="AH901" si="2509">AH900</f>
        <v>0</v>
      </c>
      <c r="AI901" s="410">
        <f t="shared" ref="AI901" si="2510">AI900</f>
        <v>0</v>
      </c>
      <c r="AJ901" s="410">
        <f t="shared" ref="AJ901" si="2511">AJ900</f>
        <v>0</v>
      </c>
      <c r="AK901" s="410">
        <f t="shared" ref="AK901" si="2512">AK900</f>
        <v>0</v>
      </c>
      <c r="AL901" s="410">
        <f t="shared" ref="AL901" si="2513">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341</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514">Z903</f>
        <v>0</v>
      </c>
      <c r="AA904" s="410">
        <f t="shared" ref="AA904" si="2515">AA903</f>
        <v>0</v>
      </c>
      <c r="AB904" s="410">
        <f t="shared" ref="AB904" si="2516">AB903</f>
        <v>0</v>
      </c>
      <c r="AC904" s="410">
        <f t="shared" ref="AC904" si="2517">AC903</f>
        <v>0</v>
      </c>
      <c r="AD904" s="410">
        <f t="shared" ref="AD904" si="2518">AD903</f>
        <v>0</v>
      </c>
      <c r="AE904" s="410">
        <f t="shared" ref="AE904" si="2519">AE903</f>
        <v>0</v>
      </c>
      <c r="AF904" s="410">
        <f t="shared" ref="AF904" si="2520">AF903</f>
        <v>0</v>
      </c>
      <c r="AG904" s="410">
        <f t="shared" ref="AG904" si="2521">AG903</f>
        <v>0</v>
      </c>
      <c r="AH904" s="410">
        <f t="shared" ref="AH904" si="2522">AH903</f>
        <v>0</v>
      </c>
      <c r="AI904" s="410">
        <f t="shared" ref="AI904" si="2523">AI903</f>
        <v>0</v>
      </c>
      <c r="AJ904" s="410">
        <f t="shared" ref="AJ904" si="2524">AJ903</f>
        <v>0</v>
      </c>
      <c r="AK904" s="410">
        <f t="shared" ref="AK904" si="2525">AK903</f>
        <v>0</v>
      </c>
      <c r="AL904" s="410">
        <f t="shared" ref="AL904" si="2526">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341</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527">Z906</f>
        <v>0</v>
      </c>
      <c r="AA907" s="410">
        <f t="shared" ref="AA907" si="2528">AA906</f>
        <v>0</v>
      </c>
      <c r="AB907" s="410">
        <f t="shared" ref="AB907" si="2529">AB906</f>
        <v>0</v>
      </c>
      <c r="AC907" s="410">
        <f t="shared" ref="AC907" si="2530">AC906</f>
        <v>0</v>
      </c>
      <c r="AD907" s="410">
        <f t="shared" ref="AD907" si="2531">AD906</f>
        <v>0</v>
      </c>
      <c r="AE907" s="410">
        <f t="shared" ref="AE907" si="2532">AE906</f>
        <v>0</v>
      </c>
      <c r="AF907" s="410">
        <f t="shared" ref="AF907" si="2533">AF906</f>
        <v>0</v>
      </c>
      <c r="AG907" s="410">
        <f t="shared" ref="AG907" si="2534">AG906</f>
        <v>0</v>
      </c>
      <c r="AH907" s="410">
        <f t="shared" ref="AH907" si="2535">AH906</f>
        <v>0</v>
      </c>
      <c r="AI907" s="410">
        <f t="shared" ref="AI907" si="2536">AI906</f>
        <v>0</v>
      </c>
      <c r="AJ907" s="410">
        <f t="shared" ref="AJ907" si="2537">AJ906</f>
        <v>0</v>
      </c>
      <c r="AK907" s="410">
        <f t="shared" ref="AK907" si="2538">AK906</f>
        <v>0</v>
      </c>
      <c r="AL907" s="410">
        <f t="shared" ref="AL907" si="2539">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341</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540">Z909</f>
        <v>0</v>
      </c>
      <c r="AA910" s="410">
        <f t="shared" ref="AA910" si="2541">AA909</f>
        <v>0</v>
      </c>
      <c r="AB910" s="410">
        <f t="shared" ref="AB910" si="2542">AB909</f>
        <v>0</v>
      </c>
      <c r="AC910" s="410">
        <f t="shared" ref="AC910" si="2543">AC909</f>
        <v>0</v>
      </c>
      <c r="AD910" s="410">
        <f t="shared" ref="AD910" si="2544">AD909</f>
        <v>0</v>
      </c>
      <c r="AE910" s="410">
        <f t="shared" ref="AE910" si="2545">AE909</f>
        <v>0</v>
      </c>
      <c r="AF910" s="410">
        <f t="shared" ref="AF910" si="2546">AF909</f>
        <v>0</v>
      </c>
      <c r="AG910" s="410">
        <f t="shared" ref="AG910" si="2547">AG909</f>
        <v>0</v>
      </c>
      <c r="AH910" s="410">
        <f t="shared" ref="AH910" si="2548">AH909</f>
        <v>0</v>
      </c>
      <c r="AI910" s="410">
        <f t="shared" ref="AI910" si="2549">AI909</f>
        <v>0</v>
      </c>
      <c r="AJ910" s="410">
        <f t="shared" ref="AJ910" si="2550">AJ909</f>
        <v>0</v>
      </c>
      <c r="AK910" s="410">
        <f t="shared" ref="AK910" si="2551">AK909</f>
        <v>0</v>
      </c>
      <c r="AL910" s="410">
        <f t="shared" ref="AL910" si="2552">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341</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553">Z912</f>
        <v>0</v>
      </c>
      <c r="AA913" s="410">
        <f t="shared" ref="AA913" si="2554">AA912</f>
        <v>0</v>
      </c>
      <c r="AB913" s="410">
        <f t="shared" ref="AB913" si="2555">AB912</f>
        <v>0</v>
      </c>
      <c r="AC913" s="410">
        <f t="shared" ref="AC913" si="2556">AC912</f>
        <v>0</v>
      </c>
      <c r="AD913" s="410">
        <f t="shared" ref="AD913" si="2557">AD912</f>
        <v>0</v>
      </c>
      <c r="AE913" s="410">
        <f t="shared" ref="AE913" si="2558">AE912</f>
        <v>0</v>
      </c>
      <c r="AF913" s="410">
        <f t="shared" ref="AF913" si="2559">AF912</f>
        <v>0</v>
      </c>
      <c r="AG913" s="410">
        <f t="shared" ref="AG913" si="2560">AG912</f>
        <v>0</v>
      </c>
      <c r="AH913" s="410">
        <f t="shared" ref="AH913" si="2561">AH912</f>
        <v>0</v>
      </c>
      <c r="AI913" s="410">
        <f t="shared" ref="AI913" si="2562">AI912</f>
        <v>0</v>
      </c>
      <c r="AJ913" s="410">
        <f t="shared" ref="AJ913" si="2563">AJ912</f>
        <v>0</v>
      </c>
      <c r="AK913" s="410">
        <f t="shared" ref="AK913" si="2564">AK912</f>
        <v>0</v>
      </c>
      <c r="AL913" s="410">
        <f t="shared" ref="AL913" si="2565">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341</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566">Z915</f>
        <v>0</v>
      </c>
      <c r="AA916" s="410">
        <f t="shared" ref="AA916" si="2567">AA915</f>
        <v>0</v>
      </c>
      <c r="AB916" s="410">
        <f t="shared" ref="AB916" si="2568">AB915</f>
        <v>0</v>
      </c>
      <c r="AC916" s="410">
        <f t="shared" ref="AC916" si="2569">AC915</f>
        <v>0</v>
      </c>
      <c r="AD916" s="410">
        <f t="shared" ref="AD916" si="2570">AD915</f>
        <v>0</v>
      </c>
      <c r="AE916" s="410">
        <f t="shared" ref="AE916" si="2571">AE915</f>
        <v>0</v>
      </c>
      <c r="AF916" s="410">
        <f t="shared" ref="AF916" si="2572">AF915</f>
        <v>0</v>
      </c>
      <c r="AG916" s="410">
        <f t="shared" ref="AG916" si="2573">AG915</f>
        <v>0</v>
      </c>
      <c r="AH916" s="410">
        <f t="shared" ref="AH916" si="2574">AH915</f>
        <v>0</v>
      </c>
      <c r="AI916" s="410">
        <f t="shared" ref="AI916" si="2575">AI915</f>
        <v>0</v>
      </c>
      <c r="AJ916" s="410">
        <f t="shared" ref="AJ916" si="2576">AJ915</f>
        <v>0</v>
      </c>
      <c r="AK916" s="410">
        <f t="shared" ref="AK916" si="2577">AK915</f>
        <v>0</v>
      </c>
      <c r="AL916" s="410">
        <f t="shared" ref="AL916" si="2578">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341</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579">Z918</f>
        <v>0</v>
      </c>
      <c r="AA919" s="410">
        <f t="shared" ref="AA919" si="2580">AA918</f>
        <v>0</v>
      </c>
      <c r="AB919" s="410">
        <f t="shared" ref="AB919" si="2581">AB918</f>
        <v>0</v>
      </c>
      <c r="AC919" s="410">
        <f t="shared" ref="AC919" si="2582">AC918</f>
        <v>0</v>
      </c>
      <c r="AD919" s="410">
        <f t="shared" ref="AD919" si="2583">AD918</f>
        <v>0</v>
      </c>
      <c r="AE919" s="410">
        <f t="shared" ref="AE919" si="2584">AE918</f>
        <v>0</v>
      </c>
      <c r="AF919" s="410">
        <f t="shared" ref="AF919" si="2585">AF918</f>
        <v>0</v>
      </c>
      <c r="AG919" s="410">
        <f t="shared" ref="AG919" si="2586">AG918</f>
        <v>0</v>
      </c>
      <c r="AH919" s="410">
        <f t="shared" ref="AH919" si="2587">AH918</f>
        <v>0</v>
      </c>
      <c r="AI919" s="410">
        <f t="shared" ref="AI919" si="2588">AI918</f>
        <v>0</v>
      </c>
      <c r="AJ919" s="410">
        <f t="shared" ref="AJ919" si="2589">AJ918</f>
        <v>0</v>
      </c>
      <c r="AK919" s="410">
        <f t="shared" ref="AK919" si="2590">AK918</f>
        <v>0</v>
      </c>
      <c r="AL919" s="410">
        <f t="shared" ref="AL919" si="2591">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341</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592">Z921</f>
        <v>0</v>
      </c>
      <c r="AA922" s="410">
        <f t="shared" ref="AA922" si="2593">AA921</f>
        <v>0</v>
      </c>
      <c r="AB922" s="410">
        <f t="shared" ref="AB922" si="2594">AB921</f>
        <v>0</v>
      </c>
      <c r="AC922" s="410">
        <f t="shared" ref="AC922" si="2595">AC921</f>
        <v>0</v>
      </c>
      <c r="AD922" s="410">
        <f t="shared" ref="AD922" si="2596">AD921</f>
        <v>0</v>
      </c>
      <c r="AE922" s="410">
        <f t="shared" ref="AE922" si="2597">AE921</f>
        <v>0</v>
      </c>
      <c r="AF922" s="410">
        <f t="shared" ref="AF922" si="2598">AF921</f>
        <v>0</v>
      </c>
      <c r="AG922" s="410">
        <f t="shared" ref="AG922" si="2599">AG921</f>
        <v>0</v>
      </c>
      <c r="AH922" s="410">
        <f t="shared" ref="AH922" si="2600">AH921</f>
        <v>0</v>
      </c>
      <c r="AI922" s="410">
        <f t="shared" ref="AI922" si="2601">AI921</f>
        <v>0</v>
      </c>
      <c r="AJ922" s="410">
        <f t="shared" ref="AJ922" si="2602">AJ921</f>
        <v>0</v>
      </c>
      <c r="AK922" s="410">
        <f t="shared" ref="AK922" si="2603">AK921</f>
        <v>0</v>
      </c>
      <c r="AL922" s="410">
        <f t="shared" ref="AL922" si="2604">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341</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605">Z924</f>
        <v>0</v>
      </c>
      <c r="AA925" s="410">
        <f t="shared" ref="AA925" si="2606">AA924</f>
        <v>0</v>
      </c>
      <c r="AB925" s="410">
        <f t="shared" ref="AB925" si="2607">AB924</f>
        <v>0</v>
      </c>
      <c r="AC925" s="410">
        <f t="shared" ref="AC925" si="2608">AC924</f>
        <v>0</v>
      </c>
      <c r="AD925" s="410">
        <f t="shared" ref="AD925" si="2609">AD924</f>
        <v>0</v>
      </c>
      <c r="AE925" s="410">
        <f t="shared" ref="AE925" si="2610">AE924</f>
        <v>0</v>
      </c>
      <c r="AF925" s="410">
        <f t="shared" ref="AF925" si="2611">AF924</f>
        <v>0</v>
      </c>
      <c r="AG925" s="410">
        <f t="shared" ref="AG925" si="2612">AG924</f>
        <v>0</v>
      </c>
      <c r="AH925" s="410">
        <f t="shared" ref="AH925" si="2613">AH924</f>
        <v>0</v>
      </c>
      <c r="AI925" s="410">
        <f t="shared" ref="AI925" si="2614">AI924</f>
        <v>0</v>
      </c>
      <c r="AJ925" s="410">
        <f t="shared" ref="AJ925" si="2615">AJ924</f>
        <v>0</v>
      </c>
      <c r="AK925" s="410">
        <f t="shared" ref="AK925" si="2616">AK924</f>
        <v>0</v>
      </c>
      <c r="AL925" s="410">
        <f t="shared" ref="AL925" si="2617">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327</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328</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329</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330</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618">SUM(Y931:AL931)</f>
        <v>0</v>
      </c>
    </row>
    <row r="932" spans="2:39">
      <c r="B932" s="323" t="s">
        <v>331</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618"/>
        <v>0</v>
      </c>
    </row>
    <row r="933" spans="2:39">
      <c r="B933" s="323" t="s">
        <v>332</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618"/>
        <v>0</v>
      </c>
    </row>
    <row r="934" spans="2:39">
      <c r="B934" s="323" t="s">
        <v>333</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618"/>
        <v>0</v>
      </c>
    </row>
    <row r="935" spans="2:39">
      <c r="B935" s="323" t="s">
        <v>334</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619">Y211*Y930</f>
        <v>0</v>
      </c>
      <c r="Z935" s="377">
        <f t="shared" si="2619"/>
        <v>0</v>
      </c>
      <c r="AA935" s="377">
        <f t="shared" si="2619"/>
        <v>0</v>
      </c>
      <c r="AB935" s="377">
        <f t="shared" si="2619"/>
        <v>0</v>
      </c>
      <c r="AC935" s="377">
        <f t="shared" si="2619"/>
        <v>0</v>
      </c>
      <c r="AD935" s="377">
        <f t="shared" si="2619"/>
        <v>0</v>
      </c>
      <c r="AE935" s="377">
        <f t="shared" si="2619"/>
        <v>0</v>
      </c>
      <c r="AF935" s="377">
        <f t="shared" si="2619"/>
        <v>0</v>
      </c>
      <c r="AG935" s="377">
        <f t="shared" si="2619"/>
        <v>0</v>
      </c>
      <c r="AH935" s="377">
        <f t="shared" si="2619"/>
        <v>0</v>
      </c>
      <c r="AI935" s="377">
        <f t="shared" si="2619"/>
        <v>0</v>
      </c>
      <c r="AJ935" s="377">
        <f t="shared" si="2619"/>
        <v>0</v>
      </c>
      <c r="AK935" s="377">
        <f t="shared" si="2619"/>
        <v>0</v>
      </c>
      <c r="AL935" s="377">
        <f t="shared" si="2619"/>
        <v>0</v>
      </c>
      <c r="AM935" s="628">
        <f t="shared" si="2618"/>
        <v>0</v>
      </c>
    </row>
    <row r="936" spans="2:39">
      <c r="B936" s="323" t="s">
        <v>335</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620">Y394*Y930</f>
        <v>0</v>
      </c>
      <c r="Z936" s="377">
        <f t="shared" si="2620"/>
        <v>0</v>
      </c>
      <c r="AA936" s="377">
        <f t="shared" si="2620"/>
        <v>0</v>
      </c>
      <c r="AB936" s="377">
        <f t="shared" si="2620"/>
        <v>0</v>
      </c>
      <c r="AC936" s="377">
        <f t="shared" si="2620"/>
        <v>0</v>
      </c>
      <c r="AD936" s="377">
        <f t="shared" si="2620"/>
        <v>0</v>
      </c>
      <c r="AE936" s="377">
        <f t="shared" si="2620"/>
        <v>0</v>
      </c>
      <c r="AF936" s="377">
        <f t="shared" si="2620"/>
        <v>0</v>
      </c>
      <c r="AG936" s="377">
        <f t="shared" si="2620"/>
        <v>0</v>
      </c>
      <c r="AH936" s="377">
        <f t="shared" si="2620"/>
        <v>0</v>
      </c>
      <c r="AI936" s="377">
        <f t="shared" si="2620"/>
        <v>0</v>
      </c>
      <c r="AJ936" s="377">
        <f t="shared" si="2620"/>
        <v>0</v>
      </c>
      <c r="AK936" s="377">
        <f t="shared" si="2620"/>
        <v>0</v>
      </c>
      <c r="AL936" s="377">
        <f t="shared" si="2620"/>
        <v>0</v>
      </c>
      <c r="AM936" s="628">
        <f t="shared" si="2618"/>
        <v>0</v>
      </c>
    </row>
    <row r="937" spans="2:39">
      <c r="B937" s="323" t="s">
        <v>336</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621">Y577*Y930</f>
        <v>0</v>
      </c>
      <c r="Z937" s="377">
        <f t="shared" si="2621"/>
        <v>0</v>
      </c>
      <c r="AA937" s="377">
        <f t="shared" si="2621"/>
        <v>0</v>
      </c>
      <c r="AB937" s="377">
        <f t="shared" si="2621"/>
        <v>0</v>
      </c>
      <c r="AC937" s="377">
        <f t="shared" si="2621"/>
        <v>0</v>
      </c>
      <c r="AD937" s="377">
        <f t="shared" si="2621"/>
        <v>0</v>
      </c>
      <c r="AE937" s="377">
        <f t="shared" si="2621"/>
        <v>0</v>
      </c>
      <c r="AF937" s="377">
        <f t="shared" si="2621"/>
        <v>0</v>
      </c>
      <c r="AG937" s="377">
        <f t="shared" si="2621"/>
        <v>0</v>
      </c>
      <c r="AH937" s="377">
        <f t="shared" si="2621"/>
        <v>0</v>
      </c>
      <c r="AI937" s="377">
        <f t="shared" si="2621"/>
        <v>0</v>
      </c>
      <c r="AJ937" s="377">
        <f t="shared" si="2621"/>
        <v>0</v>
      </c>
      <c r="AK937" s="377">
        <f t="shared" si="2621"/>
        <v>0</v>
      </c>
      <c r="AL937" s="377">
        <f t="shared" si="2621"/>
        <v>0</v>
      </c>
      <c r="AM937" s="628">
        <f t="shared" si="2618"/>
        <v>0</v>
      </c>
    </row>
    <row r="938" spans="2:39">
      <c r="B938" s="323" t="s">
        <v>337</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622">Y760*Y930</f>
        <v>0</v>
      </c>
      <c r="Z938" s="377">
        <f t="shared" si="2622"/>
        <v>0</v>
      </c>
      <c r="AA938" s="377">
        <f t="shared" si="2622"/>
        <v>0</v>
      </c>
      <c r="AB938" s="377">
        <f t="shared" si="2622"/>
        <v>0</v>
      </c>
      <c r="AC938" s="377">
        <f t="shared" si="2622"/>
        <v>0</v>
      </c>
      <c r="AD938" s="377">
        <f t="shared" si="2622"/>
        <v>0</v>
      </c>
      <c r="AE938" s="377">
        <f t="shared" si="2622"/>
        <v>0</v>
      </c>
      <c r="AF938" s="377">
        <f t="shared" si="2622"/>
        <v>0</v>
      </c>
      <c r="AG938" s="377">
        <f t="shared" si="2622"/>
        <v>0</v>
      </c>
      <c r="AH938" s="377">
        <f t="shared" si="2622"/>
        <v>0</v>
      </c>
      <c r="AI938" s="377">
        <f t="shared" si="2622"/>
        <v>0</v>
      </c>
      <c r="AJ938" s="377">
        <f t="shared" si="2622"/>
        <v>0</v>
      </c>
      <c r="AK938" s="377">
        <f t="shared" si="2622"/>
        <v>0</v>
      </c>
      <c r="AL938" s="377">
        <f t="shared" si="2622"/>
        <v>0</v>
      </c>
      <c r="AM938" s="628">
        <f t="shared" si="2618"/>
        <v>0</v>
      </c>
    </row>
    <row r="939" spans="2:39">
      <c r="B939" s="323" t="s">
        <v>338</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623">Z927*Z930</f>
        <v>0</v>
      </c>
      <c r="AA939" s="377">
        <f t="shared" si="2623"/>
        <v>0</v>
      </c>
      <c r="AB939" s="377">
        <f t="shared" si="2623"/>
        <v>0</v>
      </c>
      <c r="AC939" s="377">
        <f t="shared" si="2623"/>
        <v>0</v>
      </c>
      <c r="AD939" s="377">
        <f t="shared" si="2623"/>
        <v>0</v>
      </c>
      <c r="AE939" s="377">
        <f t="shared" si="2623"/>
        <v>0</v>
      </c>
      <c r="AF939" s="377">
        <f t="shared" si="2623"/>
        <v>0</v>
      </c>
      <c r="AG939" s="377">
        <f t="shared" si="2623"/>
        <v>0</v>
      </c>
      <c r="AH939" s="377">
        <f t="shared" si="2623"/>
        <v>0</v>
      </c>
      <c r="AI939" s="377">
        <f t="shared" si="2623"/>
        <v>0</v>
      </c>
      <c r="AJ939" s="377">
        <f t="shared" si="2623"/>
        <v>0</v>
      </c>
      <c r="AK939" s="377">
        <f t="shared" si="2623"/>
        <v>0</v>
      </c>
      <c r="AL939" s="377">
        <f t="shared" si="2623"/>
        <v>0</v>
      </c>
      <c r="AM939" s="628">
        <f t="shared" si="2618"/>
        <v>0</v>
      </c>
    </row>
    <row r="940" spans="2:39" ht="15.75">
      <c r="B940" s="348" t="s">
        <v>342</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624">SUM(Z931:Z939)</f>
        <v>0</v>
      </c>
      <c r="AA940" s="345">
        <f t="shared" si="2624"/>
        <v>0</v>
      </c>
      <c r="AB940" s="345">
        <f t="shared" si="2624"/>
        <v>0</v>
      </c>
      <c r="AC940" s="345">
        <f t="shared" si="2624"/>
        <v>0</v>
      </c>
      <c r="AD940" s="345">
        <f t="shared" si="2624"/>
        <v>0</v>
      </c>
      <c r="AE940" s="345">
        <f t="shared" si="2624"/>
        <v>0</v>
      </c>
      <c r="AF940" s="345">
        <f>SUM(AF931:AF939)</f>
        <v>0</v>
      </c>
      <c r="AG940" s="345">
        <f t="shared" ref="AG940:AL940" si="2625">SUM(AG931:AG939)</f>
        <v>0</v>
      </c>
      <c r="AH940" s="345">
        <f t="shared" si="2625"/>
        <v>0</v>
      </c>
      <c r="AI940" s="345">
        <f t="shared" si="2625"/>
        <v>0</v>
      </c>
      <c r="AJ940" s="345">
        <f t="shared" si="2625"/>
        <v>0</v>
      </c>
      <c r="AK940" s="345">
        <f t="shared" si="2625"/>
        <v>0</v>
      </c>
      <c r="AL940" s="345">
        <f t="shared" si="2625"/>
        <v>0</v>
      </c>
      <c r="AM940" s="406">
        <f>SUM(AM931:AM939)</f>
        <v>0</v>
      </c>
    </row>
    <row r="941" spans="2:39" ht="15.75">
      <c r="B941" s="348" t="s">
        <v>343</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626">Z928*Z930</f>
        <v>0</v>
      </c>
      <c r="AA941" s="346">
        <f t="shared" si="2626"/>
        <v>0</v>
      </c>
      <c r="AB941" s="346">
        <f t="shared" si="2626"/>
        <v>0</v>
      </c>
      <c r="AC941" s="346">
        <f t="shared" si="2626"/>
        <v>0</v>
      </c>
      <c r="AD941" s="346">
        <f t="shared" si="2626"/>
        <v>0</v>
      </c>
      <c r="AE941" s="346">
        <f t="shared" si="2626"/>
        <v>0</v>
      </c>
      <c r="AF941" s="346">
        <f>AF928*AF930</f>
        <v>0</v>
      </c>
      <c r="AG941" s="346">
        <f t="shared" ref="AG941:AL941" si="2627">AG928*AG930</f>
        <v>0</v>
      </c>
      <c r="AH941" s="346">
        <f t="shared" si="2627"/>
        <v>0</v>
      </c>
      <c r="AI941" s="346">
        <f t="shared" si="2627"/>
        <v>0</v>
      </c>
      <c r="AJ941" s="346">
        <f t="shared" si="2627"/>
        <v>0</v>
      </c>
      <c r="AK941" s="346">
        <f t="shared" si="2627"/>
        <v>0</v>
      </c>
      <c r="AL941" s="346">
        <f t="shared" si="2627"/>
        <v>0</v>
      </c>
      <c r="AM941" s="406">
        <f>SUM(Y941:AL941)</f>
        <v>0</v>
      </c>
    </row>
    <row r="942" spans="2:39" ht="15.75">
      <c r="B942" s="348" t="s">
        <v>344</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339</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628">IF(AA768="kw",SUMPRODUCT($N$770:$N$925,$P$770:$P$925,AA770:AA925),SUMPRODUCT($E$770:$E$925,AA770:AA925))</f>
        <v>0</v>
      </c>
      <c r="AB944" s="325">
        <f t="shared" si="2628"/>
        <v>0</v>
      </c>
      <c r="AC944" s="325">
        <f t="shared" si="2628"/>
        <v>0</v>
      </c>
      <c r="AD944" s="325">
        <f t="shared" si="2628"/>
        <v>0</v>
      </c>
      <c r="AE944" s="325">
        <f t="shared" si="2628"/>
        <v>0</v>
      </c>
      <c r="AF944" s="325">
        <f t="shared" si="2628"/>
        <v>0</v>
      </c>
      <c r="AG944" s="325">
        <f t="shared" si="2628"/>
        <v>0</v>
      </c>
      <c r="AH944" s="325">
        <f t="shared" si="2628"/>
        <v>0</v>
      </c>
      <c r="AI944" s="325">
        <f t="shared" si="2628"/>
        <v>0</v>
      </c>
      <c r="AJ944" s="325">
        <f t="shared" si="2628"/>
        <v>0</v>
      </c>
      <c r="AK944" s="325">
        <f t="shared" si="2628"/>
        <v>0</v>
      </c>
      <c r="AL944" s="325">
        <f t="shared" si="2628"/>
        <v>0</v>
      </c>
      <c r="AM944" s="385"/>
    </row>
    <row r="945" spans="1:39" ht="18.75" customHeight="1">
      <c r="B945" s="367" t="s">
        <v>584</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340</v>
      </c>
      <c r="C948" s="280"/>
      <c r="D948" s="589" t="s">
        <v>523</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99" t="s">
        <v>210</v>
      </c>
      <c r="C949" s="901" t="s">
        <v>33</v>
      </c>
      <c r="D949" s="283" t="s">
        <v>421</v>
      </c>
      <c r="E949" s="903" t="s">
        <v>208</v>
      </c>
      <c r="F949" s="904"/>
      <c r="G949" s="904"/>
      <c r="H949" s="904"/>
      <c r="I949" s="904"/>
      <c r="J949" s="904"/>
      <c r="K949" s="904"/>
      <c r="L949" s="904"/>
      <c r="M949" s="905"/>
      <c r="N949" s="908" t="s">
        <v>212</v>
      </c>
      <c r="O949" s="283" t="s">
        <v>422</v>
      </c>
      <c r="P949" s="903" t="s">
        <v>211</v>
      </c>
      <c r="Q949" s="904"/>
      <c r="R949" s="904"/>
      <c r="S949" s="904"/>
      <c r="T949" s="904"/>
      <c r="U949" s="904"/>
      <c r="V949" s="904"/>
      <c r="W949" s="904"/>
      <c r="X949" s="905"/>
      <c r="Y949" s="906" t="s">
        <v>242</v>
      </c>
      <c r="Z949" s="907"/>
      <c r="AA949" s="907"/>
      <c r="AB949" s="907"/>
      <c r="AC949" s="907"/>
      <c r="AD949" s="907"/>
      <c r="AE949" s="907"/>
      <c r="AF949" s="907"/>
      <c r="AG949" s="907"/>
      <c r="AH949" s="907"/>
      <c r="AI949" s="907"/>
      <c r="AJ949" s="907"/>
      <c r="AK949" s="907"/>
      <c r="AL949" s="907"/>
      <c r="AM949" s="912"/>
    </row>
    <row r="950" spans="1:39" ht="65.25" customHeight="1">
      <c r="B950" s="900"/>
      <c r="C950" s="902"/>
      <c r="D950" s="284">
        <v>2020</v>
      </c>
      <c r="E950" s="284">
        <v>2021</v>
      </c>
      <c r="F950" s="284">
        <v>2022</v>
      </c>
      <c r="G950" s="284">
        <v>2023</v>
      </c>
      <c r="H950" s="284">
        <v>2024</v>
      </c>
      <c r="I950" s="284">
        <v>2025</v>
      </c>
      <c r="J950" s="284">
        <v>2026</v>
      </c>
      <c r="K950" s="284">
        <v>2027</v>
      </c>
      <c r="L950" s="284">
        <v>2028</v>
      </c>
      <c r="M950" s="284">
        <v>2029</v>
      </c>
      <c r="N950" s="909"/>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Streetlighting</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501</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494</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345</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629">Z953</f>
        <v>0</v>
      </c>
      <c r="AA954" s="410">
        <f t="shared" ref="AA954" si="2630">AA953</f>
        <v>0</v>
      </c>
      <c r="AB954" s="410">
        <f t="shared" ref="AB954" si="2631">AB953</f>
        <v>0</v>
      </c>
      <c r="AC954" s="410">
        <f t="shared" ref="AC954" si="2632">AC953</f>
        <v>0</v>
      </c>
      <c r="AD954" s="410">
        <f t="shared" ref="AD954" si="2633">AD953</f>
        <v>0</v>
      </c>
      <c r="AE954" s="410">
        <f t="shared" ref="AE954" si="2634">AE953</f>
        <v>0</v>
      </c>
      <c r="AF954" s="410">
        <f t="shared" ref="AF954" si="2635">AF953</f>
        <v>0</v>
      </c>
      <c r="AG954" s="410">
        <f t="shared" ref="AG954" si="2636">AG953</f>
        <v>0</v>
      </c>
      <c r="AH954" s="410">
        <f t="shared" ref="AH954" si="2637">AH953</f>
        <v>0</v>
      </c>
      <c r="AI954" s="410">
        <f t="shared" ref="AI954" si="2638">AI953</f>
        <v>0</v>
      </c>
      <c r="AJ954" s="410">
        <f t="shared" ref="AJ954" si="2639">AJ953</f>
        <v>0</v>
      </c>
      <c r="AK954" s="410">
        <f t="shared" ref="AK954" si="2640">AK953</f>
        <v>0</v>
      </c>
      <c r="AL954" s="410">
        <f t="shared" ref="AL954" si="2641">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345</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642">Z956</f>
        <v>0</v>
      </c>
      <c r="AA957" s="410">
        <f t="shared" ref="AA957" si="2643">AA956</f>
        <v>0</v>
      </c>
      <c r="AB957" s="410">
        <f t="shared" ref="AB957" si="2644">AB956</f>
        <v>0</v>
      </c>
      <c r="AC957" s="410">
        <f t="shared" ref="AC957" si="2645">AC956</f>
        <v>0</v>
      </c>
      <c r="AD957" s="410">
        <f t="shared" ref="AD957" si="2646">AD956</f>
        <v>0</v>
      </c>
      <c r="AE957" s="410">
        <f t="shared" ref="AE957" si="2647">AE956</f>
        <v>0</v>
      </c>
      <c r="AF957" s="410">
        <f t="shared" ref="AF957" si="2648">AF956</f>
        <v>0</v>
      </c>
      <c r="AG957" s="410">
        <f t="shared" ref="AG957" si="2649">AG956</f>
        <v>0</v>
      </c>
      <c r="AH957" s="410">
        <f t="shared" ref="AH957" si="2650">AH956</f>
        <v>0</v>
      </c>
      <c r="AI957" s="410">
        <f t="shared" ref="AI957" si="2651">AI956</f>
        <v>0</v>
      </c>
      <c r="AJ957" s="410">
        <f t="shared" ref="AJ957" si="2652">AJ956</f>
        <v>0</v>
      </c>
      <c r="AK957" s="410">
        <f t="shared" ref="AK957" si="2653">AK956</f>
        <v>0</v>
      </c>
      <c r="AL957" s="410">
        <f t="shared" ref="AL957" si="2654">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345</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655">Z959</f>
        <v>0</v>
      </c>
      <c r="AA960" s="410">
        <f t="shared" ref="AA960" si="2656">AA959</f>
        <v>0</v>
      </c>
      <c r="AB960" s="410">
        <f t="shared" ref="AB960" si="2657">AB959</f>
        <v>0</v>
      </c>
      <c r="AC960" s="410">
        <f t="shared" ref="AC960" si="2658">AC959</f>
        <v>0</v>
      </c>
      <c r="AD960" s="410">
        <f t="shared" ref="AD960" si="2659">AD959</f>
        <v>0</v>
      </c>
      <c r="AE960" s="410">
        <f t="shared" ref="AE960" si="2660">AE959</f>
        <v>0</v>
      </c>
      <c r="AF960" s="410">
        <f t="shared" ref="AF960" si="2661">AF959</f>
        <v>0</v>
      </c>
      <c r="AG960" s="410">
        <f t="shared" ref="AG960" si="2662">AG959</f>
        <v>0</v>
      </c>
      <c r="AH960" s="410">
        <f t="shared" ref="AH960" si="2663">AH959</f>
        <v>0</v>
      </c>
      <c r="AI960" s="410">
        <f t="shared" ref="AI960" si="2664">AI959</f>
        <v>0</v>
      </c>
      <c r="AJ960" s="410">
        <f t="shared" ref="AJ960" si="2665">AJ959</f>
        <v>0</v>
      </c>
      <c r="AK960" s="410">
        <f t="shared" ref="AK960" si="2666">AK959</f>
        <v>0</v>
      </c>
      <c r="AL960" s="410">
        <f t="shared" ref="AL960" si="2667">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677</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345</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668">Z962</f>
        <v>0</v>
      </c>
      <c r="AA963" s="410">
        <f t="shared" ref="AA963" si="2669">AA962</f>
        <v>0</v>
      </c>
      <c r="AB963" s="410">
        <f t="shared" ref="AB963" si="2670">AB962</f>
        <v>0</v>
      </c>
      <c r="AC963" s="410">
        <f t="shared" ref="AC963" si="2671">AC962</f>
        <v>0</v>
      </c>
      <c r="AD963" s="410">
        <f t="shared" ref="AD963" si="2672">AD962</f>
        <v>0</v>
      </c>
      <c r="AE963" s="410">
        <f t="shared" ref="AE963" si="2673">AE962</f>
        <v>0</v>
      </c>
      <c r="AF963" s="410">
        <f t="shared" ref="AF963" si="2674">AF962</f>
        <v>0</v>
      </c>
      <c r="AG963" s="410">
        <f t="shared" ref="AG963" si="2675">AG962</f>
        <v>0</v>
      </c>
      <c r="AH963" s="410">
        <f t="shared" ref="AH963" si="2676">AH962</f>
        <v>0</v>
      </c>
      <c r="AI963" s="410">
        <f t="shared" ref="AI963" si="2677">AI962</f>
        <v>0</v>
      </c>
      <c r="AJ963" s="410">
        <f t="shared" ref="AJ963" si="2678">AJ962</f>
        <v>0</v>
      </c>
      <c r="AK963" s="410">
        <f t="shared" ref="AK963" si="2679">AK962</f>
        <v>0</v>
      </c>
      <c r="AL963" s="410">
        <f t="shared" ref="AL963" si="2680">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345</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681">Z965</f>
        <v>0</v>
      </c>
      <c r="AA966" s="410">
        <f t="shared" ref="AA966" si="2682">AA965</f>
        <v>0</v>
      </c>
      <c r="AB966" s="410">
        <f t="shared" ref="AB966" si="2683">AB965</f>
        <v>0</v>
      </c>
      <c r="AC966" s="410">
        <f t="shared" ref="AC966" si="2684">AC965</f>
        <v>0</v>
      </c>
      <c r="AD966" s="410">
        <f t="shared" ref="AD966" si="2685">AD965</f>
        <v>0</v>
      </c>
      <c r="AE966" s="410">
        <f t="shared" ref="AE966" si="2686">AE965</f>
        <v>0</v>
      </c>
      <c r="AF966" s="410">
        <f t="shared" ref="AF966" si="2687">AF965</f>
        <v>0</v>
      </c>
      <c r="AG966" s="410">
        <f t="shared" ref="AG966" si="2688">AG965</f>
        <v>0</v>
      </c>
      <c r="AH966" s="410">
        <f t="shared" ref="AH966" si="2689">AH965</f>
        <v>0</v>
      </c>
      <c r="AI966" s="410">
        <f t="shared" ref="AI966" si="2690">AI965</f>
        <v>0</v>
      </c>
      <c r="AJ966" s="410">
        <f t="shared" ref="AJ966" si="2691">AJ965</f>
        <v>0</v>
      </c>
      <c r="AK966" s="410">
        <f t="shared" ref="AK966" si="2692">AK965</f>
        <v>0</v>
      </c>
      <c r="AL966" s="410">
        <f t="shared" ref="AL966" si="2693">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495</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345</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694">Z969</f>
        <v>0</v>
      </c>
      <c r="AA970" s="410">
        <f t="shared" ref="AA970" si="2695">AA969</f>
        <v>0</v>
      </c>
      <c r="AB970" s="410">
        <f t="shared" ref="AB970" si="2696">AB969</f>
        <v>0</v>
      </c>
      <c r="AC970" s="410">
        <f t="shared" ref="AC970" si="2697">AC969</f>
        <v>0</v>
      </c>
      <c r="AD970" s="410">
        <f t="shared" ref="AD970" si="2698">AD969</f>
        <v>0</v>
      </c>
      <c r="AE970" s="410">
        <f t="shared" ref="AE970" si="2699">AE969</f>
        <v>0</v>
      </c>
      <c r="AF970" s="410">
        <f t="shared" ref="AF970" si="2700">AF969</f>
        <v>0</v>
      </c>
      <c r="AG970" s="410">
        <f t="shared" ref="AG970" si="2701">AG969</f>
        <v>0</v>
      </c>
      <c r="AH970" s="410">
        <f t="shared" ref="AH970" si="2702">AH969</f>
        <v>0</v>
      </c>
      <c r="AI970" s="410">
        <f t="shared" ref="AI970" si="2703">AI969</f>
        <v>0</v>
      </c>
      <c r="AJ970" s="410">
        <f t="shared" ref="AJ970" si="2704">AJ969</f>
        <v>0</v>
      </c>
      <c r="AK970" s="410">
        <f t="shared" ref="AK970" si="2705">AK969</f>
        <v>0</v>
      </c>
      <c r="AL970" s="410">
        <f t="shared" ref="AL970" si="2706">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345</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707">Z972</f>
        <v>0</v>
      </c>
      <c r="AA973" s="410">
        <f t="shared" ref="AA973" si="2708">AA972</f>
        <v>0</v>
      </c>
      <c r="AB973" s="410">
        <f t="shared" ref="AB973" si="2709">AB972</f>
        <v>0</v>
      </c>
      <c r="AC973" s="410">
        <f t="shared" ref="AC973" si="2710">AC972</f>
        <v>0</v>
      </c>
      <c r="AD973" s="410">
        <f t="shared" ref="AD973" si="2711">AD972</f>
        <v>0</v>
      </c>
      <c r="AE973" s="410">
        <f t="shared" ref="AE973" si="2712">AE972</f>
        <v>0</v>
      </c>
      <c r="AF973" s="410">
        <f t="shared" ref="AF973" si="2713">AF972</f>
        <v>0</v>
      </c>
      <c r="AG973" s="410">
        <f t="shared" ref="AG973" si="2714">AG972</f>
        <v>0</v>
      </c>
      <c r="AH973" s="410">
        <f t="shared" ref="AH973" si="2715">AH972</f>
        <v>0</v>
      </c>
      <c r="AI973" s="410">
        <f t="shared" ref="AI973" si="2716">AI972</f>
        <v>0</v>
      </c>
      <c r="AJ973" s="410">
        <f t="shared" ref="AJ973" si="2717">AJ972</f>
        <v>0</v>
      </c>
      <c r="AK973" s="410">
        <f t="shared" ref="AK973" si="2718">AK972</f>
        <v>0</v>
      </c>
      <c r="AL973" s="410">
        <f t="shared" ref="AL973" si="2719">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345</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720">Z975</f>
        <v>0</v>
      </c>
      <c r="AA976" s="410">
        <f t="shared" ref="AA976" si="2721">AA975</f>
        <v>0</v>
      </c>
      <c r="AB976" s="410">
        <f t="shared" ref="AB976" si="2722">AB975</f>
        <v>0</v>
      </c>
      <c r="AC976" s="410">
        <f t="shared" ref="AC976" si="2723">AC975</f>
        <v>0</v>
      </c>
      <c r="AD976" s="410">
        <f t="shared" ref="AD976" si="2724">AD975</f>
        <v>0</v>
      </c>
      <c r="AE976" s="410">
        <f t="shared" ref="AE976" si="2725">AE975</f>
        <v>0</v>
      </c>
      <c r="AF976" s="410">
        <f t="shared" ref="AF976" si="2726">AF975</f>
        <v>0</v>
      </c>
      <c r="AG976" s="410">
        <f t="shared" ref="AG976" si="2727">AG975</f>
        <v>0</v>
      </c>
      <c r="AH976" s="410">
        <f t="shared" ref="AH976" si="2728">AH975</f>
        <v>0</v>
      </c>
      <c r="AI976" s="410">
        <f t="shared" ref="AI976" si="2729">AI975</f>
        <v>0</v>
      </c>
      <c r="AJ976" s="410">
        <f t="shared" ref="AJ976" si="2730">AJ975</f>
        <v>0</v>
      </c>
      <c r="AK976" s="410">
        <f t="shared" ref="AK976" si="2731">AK975</f>
        <v>0</v>
      </c>
      <c r="AL976" s="410">
        <f t="shared" ref="AL976" si="2732">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345</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733">Z978</f>
        <v>0</v>
      </c>
      <c r="AA979" s="410">
        <f t="shared" ref="AA979" si="2734">AA978</f>
        <v>0</v>
      </c>
      <c r="AB979" s="410">
        <f t="shared" ref="AB979" si="2735">AB978</f>
        <v>0</v>
      </c>
      <c r="AC979" s="410">
        <f t="shared" ref="AC979" si="2736">AC978</f>
        <v>0</v>
      </c>
      <c r="AD979" s="410">
        <f t="shared" ref="AD979" si="2737">AD978</f>
        <v>0</v>
      </c>
      <c r="AE979" s="410">
        <f t="shared" ref="AE979" si="2738">AE978</f>
        <v>0</v>
      </c>
      <c r="AF979" s="410">
        <f t="shared" ref="AF979" si="2739">AF978</f>
        <v>0</v>
      </c>
      <c r="AG979" s="410">
        <f t="shared" ref="AG979" si="2740">AG978</f>
        <v>0</v>
      </c>
      <c r="AH979" s="410">
        <f t="shared" ref="AH979" si="2741">AH978</f>
        <v>0</v>
      </c>
      <c r="AI979" s="410">
        <f t="shared" ref="AI979" si="2742">AI978</f>
        <v>0</v>
      </c>
      <c r="AJ979" s="410">
        <f t="shared" ref="AJ979" si="2743">AJ978</f>
        <v>0</v>
      </c>
      <c r="AK979" s="410">
        <f t="shared" ref="AK979" si="2744">AK978</f>
        <v>0</v>
      </c>
      <c r="AL979" s="410">
        <f t="shared" ref="AL979" si="2745">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345</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746">Z981</f>
        <v>0</v>
      </c>
      <c r="AA982" s="410">
        <f t="shared" ref="AA982" si="2747">AA981</f>
        <v>0</v>
      </c>
      <c r="AB982" s="410">
        <f t="shared" ref="AB982" si="2748">AB981</f>
        <v>0</v>
      </c>
      <c r="AC982" s="410">
        <f t="shared" ref="AC982" si="2749">AC981</f>
        <v>0</v>
      </c>
      <c r="AD982" s="410">
        <f t="shared" ref="AD982" si="2750">AD981</f>
        <v>0</v>
      </c>
      <c r="AE982" s="410">
        <f t="shared" ref="AE982" si="2751">AE981</f>
        <v>0</v>
      </c>
      <c r="AF982" s="410">
        <f t="shared" ref="AF982" si="2752">AF981</f>
        <v>0</v>
      </c>
      <c r="AG982" s="410">
        <f t="shared" ref="AG982" si="2753">AG981</f>
        <v>0</v>
      </c>
      <c r="AH982" s="410">
        <f t="shared" ref="AH982" si="2754">AH981</f>
        <v>0</v>
      </c>
      <c r="AI982" s="410">
        <f t="shared" ref="AI982" si="2755">AI981</f>
        <v>0</v>
      </c>
      <c r="AJ982" s="410">
        <f t="shared" ref="AJ982" si="2756">AJ981</f>
        <v>0</v>
      </c>
      <c r="AK982" s="410">
        <f t="shared" ref="AK982" si="2757">AK981</f>
        <v>0</v>
      </c>
      <c r="AL982" s="410">
        <f t="shared" ref="AL982" si="2758">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345</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759">Z985</f>
        <v>0</v>
      </c>
      <c r="AA986" s="410">
        <f t="shared" ref="AA986" si="2760">AA985</f>
        <v>0</v>
      </c>
      <c r="AB986" s="410">
        <f t="shared" ref="AB986" si="2761">AB985</f>
        <v>0</v>
      </c>
      <c r="AC986" s="410">
        <f t="shared" ref="AC986" si="2762">AC985</f>
        <v>0</v>
      </c>
      <c r="AD986" s="410">
        <f t="shared" ref="AD986" si="2763">AD985</f>
        <v>0</v>
      </c>
      <c r="AE986" s="410">
        <f t="shared" ref="AE986" si="2764">AE985</f>
        <v>0</v>
      </c>
      <c r="AF986" s="410">
        <f t="shared" ref="AF986" si="2765">AF985</f>
        <v>0</v>
      </c>
      <c r="AG986" s="410">
        <f t="shared" ref="AG986" si="2766">AG985</f>
        <v>0</v>
      </c>
      <c r="AH986" s="410">
        <f t="shared" ref="AH986" si="2767">AH985</f>
        <v>0</v>
      </c>
      <c r="AI986" s="410">
        <f t="shared" ref="AI986" si="2768">AI985</f>
        <v>0</v>
      </c>
      <c r="AJ986" s="410">
        <f t="shared" ref="AJ986" si="2769">AJ985</f>
        <v>0</v>
      </c>
      <c r="AK986" s="410">
        <f t="shared" ref="AK986" si="2770">AK985</f>
        <v>0</v>
      </c>
      <c r="AL986" s="410">
        <f t="shared" ref="AL986" si="2771">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345</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2772">Z988</f>
        <v>0</v>
      </c>
      <c r="AA989" s="410">
        <f t="shared" ref="AA989" si="2773">AA988</f>
        <v>0</v>
      </c>
      <c r="AB989" s="410">
        <f t="shared" ref="AB989" si="2774">AB988</f>
        <v>0</v>
      </c>
      <c r="AC989" s="410">
        <f t="shared" ref="AC989" si="2775">AC988</f>
        <v>0</v>
      </c>
      <c r="AD989" s="410">
        <f t="shared" ref="AD989" si="2776">AD988</f>
        <v>0</v>
      </c>
      <c r="AE989" s="410">
        <f t="shared" ref="AE989" si="2777">AE988</f>
        <v>0</v>
      </c>
      <c r="AF989" s="410">
        <f t="shared" ref="AF989" si="2778">AF988</f>
        <v>0</v>
      </c>
      <c r="AG989" s="410">
        <f t="shared" ref="AG989" si="2779">AG988</f>
        <v>0</v>
      </c>
      <c r="AH989" s="410">
        <f t="shared" ref="AH989" si="2780">AH988</f>
        <v>0</v>
      </c>
      <c r="AI989" s="410">
        <f t="shared" ref="AI989" si="2781">AI988</f>
        <v>0</v>
      </c>
      <c r="AJ989" s="410">
        <f t="shared" ref="AJ989" si="2782">AJ988</f>
        <v>0</v>
      </c>
      <c r="AK989" s="410">
        <f t="shared" ref="AK989" si="2783">AK988</f>
        <v>0</v>
      </c>
      <c r="AL989" s="410">
        <f t="shared" ref="AL989" si="2784">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345</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2785">Z991</f>
        <v>0</v>
      </c>
      <c r="AA992" s="410">
        <f t="shared" ref="AA992" si="2786">AA991</f>
        <v>0</v>
      </c>
      <c r="AB992" s="410">
        <f t="shared" ref="AB992" si="2787">AB991</f>
        <v>0</v>
      </c>
      <c r="AC992" s="410">
        <f t="shared" ref="AC992" si="2788">AC991</f>
        <v>0</v>
      </c>
      <c r="AD992" s="410">
        <f t="shared" ref="AD992" si="2789">AD991</f>
        <v>0</v>
      </c>
      <c r="AE992" s="410">
        <f t="shared" ref="AE992" si="2790">AE991</f>
        <v>0</v>
      </c>
      <c r="AF992" s="410">
        <f t="shared" ref="AF992" si="2791">AF991</f>
        <v>0</v>
      </c>
      <c r="AG992" s="410">
        <f t="shared" ref="AG992" si="2792">AG991</f>
        <v>0</v>
      </c>
      <c r="AH992" s="410">
        <f t="shared" ref="AH992" si="2793">AH991</f>
        <v>0</v>
      </c>
      <c r="AI992" s="410">
        <f t="shared" ref="AI992" si="2794">AI991</f>
        <v>0</v>
      </c>
      <c r="AJ992" s="410">
        <f t="shared" ref="AJ992" si="2795">AJ991</f>
        <v>0</v>
      </c>
      <c r="AK992" s="410">
        <f t="shared" ref="AK992" si="2796">AK991</f>
        <v>0</v>
      </c>
      <c r="AL992" s="410">
        <f t="shared" ref="AL992" si="2797">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345</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2798">Z995</f>
        <v>0</v>
      </c>
      <c r="AA996" s="410">
        <f t="shared" ref="AA996" si="2799">AA995</f>
        <v>0</v>
      </c>
      <c r="AB996" s="410">
        <f t="shared" ref="AB996" si="2800">AB995</f>
        <v>0</v>
      </c>
      <c r="AC996" s="410">
        <f t="shared" ref="AC996" si="2801">AC995</f>
        <v>0</v>
      </c>
      <c r="AD996" s="410">
        <f t="shared" ref="AD996" si="2802">AD995</f>
        <v>0</v>
      </c>
      <c r="AE996" s="410">
        <f t="shared" ref="AE996" si="2803">AE995</f>
        <v>0</v>
      </c>
      <c r="AF996" s="410">
        <f t="shared" ref="AF996" si="2804">AF995</f>
        <v>0</v>
      </c>
      <c r="AG996" s="410">
        <f t="shared" ref="AG996" si="2805">AG995</f>
        <v>0</v>
      </c>
      <c r="AH996" s="410">
        <f t="shared" ref="AH996" si="2806">AH995</f>
        <v>0</v>
      </c>
      <c r="AI996" s="410">
        <f t="shared" ref="AI996" si="2807">AI995</f>
        <v>0</v>
      </c>
      <c r="AJ996" s="410">
        <f t="shared" ref="AJ996" si="2808">AJ995</f>
        <v>0</v>
      </c>
      <c r="AK996" s="410">
        <f t="shared" ref="AK996" si="2809">AK995</f>
        <v>0</v>
      </c>
      <c r="AL996" s="410">
        <f t="shared" ref="AL996" si="2810">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487</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492</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341</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2811">AA999</f>
        <v>0</v>
      </c>
      <c r="AB1000" s="410">
        <f t="shared" si="2811"/>
        <v>0</v>
      </c>
      <c r="AC1000" s="410">
        <f t="shared" si="2811"/>
        <v>0</v>
      </c>
      <c r="AD1000" s="410">
        <f>AD999</f>
        <v>0</v>
      </c>
      <c r="AE1000" s="410">
        <f t="shared" si="2811"/>
        <v>0</v>
      </c>
      <c r="AF1000" s="410">
        <f t="shared" si="2811"/>
        <v>0</v>
      </c>
      <c r="AG1000" s="410">
        <f t="shared" si="2811"/>
        <v>0</v>
      </c>
      <c r="AH1000" s="410">
        <f t="shared" si="2811"/>
        <v>0</v>
      </c>
      <c r="AI1000" s="410">
        <f t="shared" si="2811"/>
        <v>0</v>
      </c>
      <c r="AJ1000" s="410">
        <f t="shared" si="2811"/>
        <v>0</v>
      </c>
      <c r="AK1000" s="410">
        <f t="shared" si="2811"/>
        <v>0</v>
      </c>
      <c r="AL1000" s="410">
        <f t="shared" si="2811"/>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488</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341</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2812">Z1002</f>
        <v>0</v>
      </c>
      <c r="AA1003" s="410">
        <f t="shared" si="2812"/>
        <v>0</v>
      </c>
      <c r="AB1003" s="410">
        <f t="shared" si="2812"/>
        <v>0</v>
      </c>
      <c r="AC1003" s="410">
        <f t="shared" si="2812"/>
        <v>0</v>
      </c>
      <c r="AD1003" s="410">
        <f t="shared" si="2812"/>
        <v>0</v>
      </c>
      <c r="AE1003" s="410">
        <f t="shared" si="2812"/>
        <v>0</v>
      </c>
      <c r="AF1003" s="410">
        <f t="shared" si="2812"/>
        <v>0</v>
      </c>
      <c r="AG1003" s="410">
        <f t="shared" si="2812"/>
        <v>0</v>
      </c>
      <c r="AH1003" s="410">
        <f t="shared" si="2812"/>
        <v>0</v>
      </c>
      <c r="AI1003" s="410">
        <f t="shared" si="2812"/>
        <v>0</v>
      </c>
      <c r="AJ1003" s="410">
        <f t="shared" si="2812"/>
        <v>0</v>
      </c>
      <c r="AK1003" s="410">
        <f t="shared" si="2812"/>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493</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341</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2813">Z1006</f>
        <v>0</v>
      </c>
      <c r="AA1007" s="410">
        <f t="shared" si="2813"/>
        <v>0</v>
      </c>
      <c r="AB1007" s="410">
        <f t="shared" si="2813"/>
        <v>0</v>
      </c>
      <c r="AC1007" s="410">
        <f t="shared" si="2813"/>
        <v>0</v>
      </c>
      <c r="AD1007" s="410">
        <f t="shared" si="2813"/>
        <v>0</v>
      </c>
      <c r="AE1007" s="410">
        <f t="shared" si="2813"/>
        <v>0</v>
      </c>
      <c r="AF1007" s="410">
        <f t="shared" si="2813"/>
        <v>0</v>
      </c>
      <c r="AG1007" s="410">
        <f t="shared" si="2813"/>
        <v>0</v>
      </c>
      <c r="AH1007" s="410">
        <f t="shared" si="2813"/>
        <v>0</v>
      </c>
      <c r="AI1007" s="410">
        <f t="shared" si="2813"/>
        <v>0</v>
      </c>
      <c r="AJ1007" s="410">
        <f t="shared" si="2813"/>
        <v>0</v>
      </c>
      <c r="AK1007" s="410">
        <f t="shared" si="2813"/>
        <v>0</v>
      </c>
      <c r="AL1007" s="410">
        <f t="shared" si="2813"/>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341</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2814">Z1009</f>
        <v>0</v>
      </c>
      <c r="AA1010" s="410">
        <f t="shared" si="2814"/>
        <v>0</v>
      </c>
      <c r="AB1010" s="410">
        <f t="shared" si="2814"/>
        <v>0</v>
      </c>
      <c r="AC1010" s="410">
        <f t="shared" si="2814"/>
        <v>0</v>
      </c>
      <c r="AD1010" s="410">
        <f t="shared" si="2814"/>
        <v>0</v>
      </c>
      <c r="AE1010" s="410">
        <f t="shared" si="2814"/>
        <v>0</v>
      </c>
      <c r="AF1010" s="410">
        <f t="shared" si="2814"/>
        <v>0</v>
      </c>
      <c r="AG1010" s="410">
        <f t="shared" si="2814"/>
        <v>0</v>
      </c>
      <c r="AH1010" s="410">
        <f t="shared" si="2814"/>
        <v>0</v>
      </c>
      <c r="AI1010" s="410">
        <f t="shared" si="2814"/>
        <v>0</v>
      </c>
      <c r="AJ1010" s="410">
        <f t="shared" si="2814"/>
        <v>0</v>
      </c>
      <c r="AK1010" s="410">
        <f t="shared" si="2814"/>
        <v>0</v>
      </c>
      <c r="AL1010" s="410">
        <f t="shared" si="2814"/>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341</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2815">Z1012</f>
        <v>0</v>
      </c>
      <c r="AA1013" s="410">
        <f t="shared" si="2815"/>
        <v>0</v>
      </c>
      <c r="AB1013" s="410">
        <f t="shared" si="2815"/>
        <v>0</v>
      </c>
      <c r="AC1013" s="410">
        <f t="shared" si="2815"/>
        <v>0</v>
      </c>
      <c r="AD1013" s="410">
        <f t="shared" si="2815"/>
        <v>0</v>
      </c>
      <c r="AE1013" s="410">
        <f t="shared" si="2815"/>
        <v>0</v>
      </c>
      <c r="AF1013" s="410">
        <f t="shared" si="2815"/>
        <v>0</v>
      </c>
      <c r="AG1013" s="410">
        <f t="shared" si="2815"/>
        <v>0</v>
      </c>
      <c r="AH1013" s="410">
        <f t="shared" si="2815"/>
        <v>0</v>
      </c>
      <c r="AI1013" s="410">
        <f t="shared" si="2815"/>
        <v>0</v>
      </c>
      <c r="AJ1013" s="410">
        <f t="shared" si="2815"/>
        <v>0</v>
      </c>
      <c r="AK1013" s="410">
        <f t="shared" si="2815"/>
        <v>0</v>
      </c>
      <c r="AL1013" s="410">
        <f t="shared" si="2815"/>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341</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2816">Y1015</f>
        <v>0</v>
      </c>
      <c r="Z1016" s="410">
        <f t="shared" si="2816"/>
        <v>0</v>
      </c>
      <c r="AA1016" s="410">
        <f t="shared" si="2816"/>
        <v>0</v>
      </c>
      <c r="AB1016" s="410">
        <f t="shared" si="2816"/>
        <v>0</v>
      </c>
      <c r="AC1016" s="410">
        <f t="shared" si="2816"/>
        <v>0</v>
      </c>
      <c r="AD1016" s="410">
        <f t="shared" si="2816"/>
        <v>0</v>
      </c>
      <c r="AE1016" s="410">
        <f t="shared" si="2816"/>
        <v>0</v>
      </c>
      <c r="AF1016" s="410">
        <f t="shared" si="2816"/>
        <v>0</v>
      </c>
      <c r="AG1016" s="410">
        <f t="shared" si="2816"/>
        <v>0</v>
      </c>
      <c r="AH1016" s="410">
        <f t="shared" si="2816"/>
        <v>0</v>
      </c>
      <c r="AI1016" s="410">
        <f t="shared" si="2816"/>
        <v>0</v>
      </c>
      <c r="AJ1016" s="410">
        <f t="shared" si="2816"/>
        <v>0</v>
      </c>
      <c r="AK1016" s="410">
        <f t="shared" si="2816"/>
        <v>0</v>
      </c>
      <c r="AL1016" s="410">
        <f t="shared" si="2816"/>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500</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496</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345</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2817">Z1020</f>
        <v>0</v>
      </c>
      <c r="AA1021" s="410">
        <f t="shared" ref="AA1021" si="2818">AA1020</f>
        <v>0</v>
      </c>
      <c r="AB1021" s="410">
        <f t="shared" ref="AB1021" si="2819">AB1020</f>
        <v>0</v>
      </c>
      <c r="AC1021" s="410">
        <f t="shared" ref="AC1021" si="2820">AC1020</f>
        <v>0</v>
      </c>
      <c r="AD1021" s="410">
        <f t="shared" ref="AD1021" si="2821">AD1020</f>
        <v>0</v>
      </c>
      <c r="AE1021" s="410">
        <f t="shared" ref="AE1021" si="2822">AE1020</f>
        <v>0</v>
      </c>
      <c r="AF1021" s="410">
        <f t="shared" ref="AF1021" si="2823">AF1020</f>
        <v>0</v>
      </c>
      <c r="AG1021" s="410">
        <f t="shared" ref="AG1021" si="2824">AG1020</f>
        <v>0</v>
      </c>
      <c r="AH1021" s="410">
        <f t="shared" ref="AH1021" si="2825">AH1020</f>
        <v>0</v>
      </c>
      <c r="AI1021" s="410">
        <f t="shared" ref="AI1021" si="2826">AI1020</f>
        <v>0</v>
      </c>
      <c r="AJ1021" s="410">
        <f t="shared" ref="AJ1021" si="2827">AJ1020</f>
        <v>0</v>
      </c>
      <c r="AK1021" s="410">
        <f t="shared" ref="AK1021" si="2828">AK1020</f>
        <v>0</v>
      </c>
      <c r="AL1021" s="410">
        <f t="shared" ref="AL1021" si="2829">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345</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2830">Z1023</f>
        <v>0</v>
      </c>
      <c r="AA1024" s="410">
        <f t="shared" ref="AA1024" si="2831">AA1023</f>
        <v>0</v>
      </c>
      <c r="AB1024" s="410">
        <f t="shared" ref="AB1024" si="2832">AB1023</f>
        <v>0</v>
      </c>
      <c r="AC1024" s="410">
        <f t="shared" ref="AC1024" si="2833">AC1023</f>
        <v>0</v>
      </c>
      <c r="AD1024" s="410">
        <f t="shared" ref="AD1024" si="2834">AD1023</f>
        <v>0</v>
      </c>
      <c r="AE1024" s="410">
        <f t="shared" ref="AE1024" si="2835">AE1023</f>
        <v>0</v>
      </c>
      <c r="AF1024" s="410">
        <f t="shared" ref="AF1024" si="2836">AF1023</f>
        <v>0</v>
      </c>
      <c r="AG1024" s="410">
        <f t="shared" ref="AG1024" si="2837">AG1023</f>
        <v>0</v>
      </c>
      <c r="AH1024" s="410">
        <f t="shared" ref="AH1024" si="2838">AH1023</f>
        <v>0</v>
      </c>
      <c r="AI1024" s="410">
        <f t="shared" ref="AI1024" si="2839">AI1023</f>
        <v>0</v>
      </c>
      <c r="AJ1024" s="410">
        <f t="shared" ref="AJ1024" si="2840">AJ1023</f>
        <v>0</v>
      </c>
      <c r="AK1024" s="410">
        <f t="shared" ref="AK1024" si="2841">AK1023</f>
        <v>0</v>
      </c>
      <c r="AL1024" s="410">
        <f t="shared" ref="AL1024" si="2842">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345</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2843">Z1026</f>
        <v>0</v>
      </c>
      <c r="AA1027" s="410">
        <f t="shared" ref="AA1027" si="2844">AA1026</f>
        <v>0</v>
      </c>
      <c r="AB1027" s="410">
        <f t="shared" ref="AB1027" si="2845">AB1026</f>
        <v>0</v>
      </c>
      <c r="AC1027" s="410">
        <f t="shared" ref="AC1027" si="2846">AC1026</f>
        <v>0</v>
      </c>
      <c r="AD1027" s="410">
        <f t="shared" ref="AD1027" si="2847">AD1026</f>
        <v>0</v>
      </c>
      <c r="AE1027" s="410">
        <f t="shared" ref="AE1027" si="2848">AE1026</f>
        <v>0</v>
      </c>
      <c r="AF1027" s="410">
        <f t="shared" ref="AF1027" si="2849">AF1026</f>
        <v>0</v>
      </c>
      <c r="AG1027" s="410">
        <f t="shared" ref="AG1027" si="2850">AG1026</f>
        <v>0</v>
      </c>
      <c r="AH1027" s="410">
        <f t="shared" ref="AH1027" si="2851">AH1026</f>
        <v>0</v>
      </c>
      <c r="AI1027" s="410">
        <f t="shared" ref="AI1027" si="2852">AI1026</f>
        <v>0</v>
      </c>
      <c r="AJ1027" s="410">
        <f t="shared" ref="AJ1027" si="2853">AJ1026</f>
        <v>0</v>
      </c>
      <c r="AK1027" s="410">
        <f t="shared" ref="AK1027" si="2854">AK1026</f>
        <v>0</v>
      </c>
      <c r="AL1027" s="410">
        <f t="shared" ref="AL1027" si="2855">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345</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2856">Z1029</f>
        <v>0</v>
      </c>
      <c r="AA1030" s="410">
        <f t="shared" ref="AA1030" si="2857">AA1029</f>
        <v>0</v>
      </c>
      <c r="AB1030" s="410">
        <f t="shared" ref="AB1030" si="2858">AB1029</f>
        <v>0</v>
      </c>
      <c r="AC1030" s="410">
        <f t="shared" ref="AC1030" si="2859">AC1029</f>
        <v>0</v>
      </c>
      <c r="AD1030" s="410">
        <f t="shared" ref="AD1030" si="2860">AD1029</f>
        <v>0</v>
      </c>
      <c r="AE1030" s="410">
        <f t="shared" ref="AE1030" si="2861">AE1029</f>
        <v>0</v>
      </c>
      <c r="AF1030" s="410">
        <f t="shared" ref="AF1030" si="2862">AF1029</f>
        <v>0</v>
      </c>
      <c r="AG1030" s="410">
        <f t="shared" ref="AG1030" si="2863">AG1029</f>
        <v>0</v>
      </c>
      <c r="AH1030" s="410">
        <f t="shared" ref="AH1030" si="2864">AH1029</f>
        <v>0</v>
      </c>
      <c r="AI1030" s="410">
        <f t="shared" ref="AI1030" si="2865">AI1029</f>
        <v>0</v>
      </c>
      <c r="AJ1030" s="410">
        <f t="shared" ref="AJ1030" si="2866">AJ1029</f>
        <v>0</v>
      </c>
      <c r="AK1030" s="410">
        <f t="shared" ref="AK1030" si="2867">AK1029</f>
        <v>0</v>
      </c>
      <c r="AL1030" s="410">
        <f t="shared" ref="AL1030" si="2868">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497</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345</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2869">Z1033</f>
        <v>0</v>
      </c>
      <c r="AA1034" s="410">
        <f t="shared" ref="AA1034" si="2870">AA1033</f>
        <v>0</v>
      </c>
      <c r="AB1034" s="410">
        <f t="shared" ref="AB1034" si="2871">AB1033</f>
        <v>0</v>
      </c>
      <c r="AC1034" s="410">
        <f t="shared" ref="AC1034" si="2872">AC1033</f>
        <v>0</v>
      </c>
      <c r="AD1034" s="410">
        <f t="shared" ref="AD1034" si="2873">AD1033</f>
        <v>0</v>
      </c>
      <c r="AE1034" s="410">
        <f t="shared" ref="AE1034" si="2874">AE1033</f>
        <v>0</v>
      </c>
      <c r="AF1034" s="410">
        <f t="shared" ref="AF1034" si="2875">AF1033</f>
        <v>0</v>
      </c>
      <c r="AG1034" s="410">
        <f t="shared" ref="AG1034" si="2876">AG1033</f>
        <v>0</v>
      </c>
      <c r="AH1034" s="410">
        <f t="shared" ref="AH1034" si="2877">AH1033</f>
        <v>0</v>
      </c>
      <c r="AI1034" s="410">
        <f t="shared" ref="AI1034" si="2878">AI1033</f>
        <v>0</v>
      </c>
      <c r="AJ1034" s="410">
        <f t="shared" ref="AJ1034" si="2879">AJ1033</f>
        <v>0</v>
      </c>
      <c r="AK1034" s="410">
        <f t="shared" ref="AK1034" si="2880">AK1033</f>
        <v>0</v>
      </c>
      <c r="AL1034" s="410">
        <f t="shared" ref="AL1034" si="2881">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345</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2882">Z1036</f>
        <v>0</v>
      </c>
      <c r="AA1037" s="410">
        <f t="shared" ref="AA1037" si="2883">AA1036</f>
        <v>0</v>
      </c>
      <c r="AB1037" s="410">
        <f t="shared" ref="AB1037" si="2884">AB1036</f>
        <v>0</v>
      </c>
      <c r="AC1037" s="410">
        <f t="shared" ref="AC1037" si="2885">AC1036</f>
        <v>0</v>
      </c>
      <c r="AD1037" s="410">
        <f t="shared" ref="AD1037" si="2886">AD1036</f>
        <v>0</v>
      </c>
      <c r="AE1037" s="410">
        <f t="shared" ref="AE1037" si="2887">AE1036</f>
        <v>0</v>
      </c>
      <c r="AF1037" s="410">
        <f t="shared" ref="AF1037" si="2888">AF1036</f>
        <v>0</v>
      </c>
      <c r="AG1037" s="410">
        <f t="shared" ref="AG1037" si="2889">AG1036</f>
        <v>0</v>
      </c>
      <c r="AH1037" s="410">
        <f t="shared" ref="AH1037" si="2890">AH1036</f>
        <v>0</v>
      </c>
      <c r="AI1037" s="410">
        <f t="shared" ref="AI1037" si="2891">AI1036</f>
        <v>0</v>
      </c>
      <c r="AJ1037" s="410">
        <f t="shared" ref="AJ1037" si="2892">AJ1036</f>
        <v>0</v>
      </c>
      <c r="AK1037" s="410">
        <f t="shared" ref="AK1037" si="2893">AK1036</f>
        <v>0</v>
      </c>
      <c r="AL1037" s="410">
        <f t="shared" ref="AL1037" si="2894">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345</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2895">Z1039</f>
        <v>0</v>
      </c>
      <c r="AA1040" s="410">
        <f t="shared" ref="AA1040" si="2896">AA1039</f>
        <v>0</v>
      </c>
      <c r="AB1040" s="410">
        <f t="shared" ref="AB1040" si="2897">AB1039</f>
        <v>0</v>
      </c>
      <c r="AC1040" s="410">
        <f t="shared" ref="AC1040" si="2898">AC1039</f>
        <v>0</v>
      </c>
      <c r="AD1040" s="410">
        <f t="shared" ref="AD1040" si="2899">AD1039</f>
        <v>0</v>
      </c>
      <c r="AE1040" s="410">
        <f t="shared" ref="AE1040" si="2900">AE1039</f>
        <v>0</v>
      </c>
      <c r="AF1040" s="410">
        <f t="shared" ref="AF1040" si="2901">AF1039</f>
        <v>0</v>
      </c>
      <c r="AG1040" s="410">
        <f t="shared" ref="AG1040" si="2902">AG1039</f>
        <v>0</v>
      </c>
      <c r="AH1040" s="410">
        <f t="shared" ref="AH1040" si="2903">AH1039</f>
        <v>0</v>
      </c>
      <c r="AI1040" s="410">
        <f t="shared" ref="AI1040" si="2904">AI1039</f>
        <v>0</v>
      </c>
      <c r="AJ1040" s="410">
        <f t="shared" ref="AJ1040" si="2905">AJ1039</f>
        <v>0</v>
      </c>
      <c r="AK1040" s="410">
        <f t="shared" ref="AK1040" si="2906">AK1039</f>
        <v>0</v>
      </c>
      <c r="AL1040" s="410">
        <f t="shared" ref="AL1040" si="2907">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345</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2908">AA1042</f>
        <v>0</v>
      </c>
      <c r="AB1043" s="410">
        <f t="shared" ref="AB1043" si="2909">AB1042</f>
        <v>0</v>
      </c>
      <c r="AC1043" s="410">
        <f t="shared" ref="AC1043" si="2910">AC1042</f>
        <v>0</v>
      </c>
      <c r="AD1043" s="410">
        <f t="shared" ref="AD1043" si="2911">AD1042</f>
        <v>0</v>
      </c>
      <c r="AE1043" s="410">
        <f>AE1042</f>
        <v>0</v>
      </c>
      <c r="AF1043" s="410">
        <f t="shared" ref="AF1043" si="2912">AF1042</f>
        <v>0</v>
      </c>
      <c r="AG1043" s="410">
        <f t="shared" ref="AG1043" si="2913">AG1042</f>
        <v>0</v>
      </c>
      <c r="AH1043" s="410">
        <f t="shared" ref="AH1043" si="2914">AH1042</f>
        <v>0</v>
      </c>
      <c r="AI1043" s="410">
        <f t="shared" ref="AI1043" si="2915">AI1042</f>
        <v>0</v>
      </c>
      <c r="AJ1043" s="410">
        <f t="shared" ref="AJ1043" si="2916">AJ1042</f>
        <v>0</v>
      </c>
      <c r="AK1043" s="410">
        <f t="shared" ref="AK1043" si="2917">AK1042</f>
        <v>0</v>
      </c>
      <c r="AL1043" s="410">
        <f t="shared" ref="AL1043" si="2918">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345</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2919">Z1045</f>
        <v>0</v>
      </c>
      <c r="AA1046" s="410">
        <f t="shared" ref="AA1046" si="2920">AA1045</f>
        <v>0</v>
      </c>
      <c r="AB1046" s="410">
        <f t="shared" ref="AB1046" si="2921">AB1045</f>
        <v>0</v>
      </c>
      <c r="AC1046" s="410">
        <f t="shared" ref="AC1046" si="2922">AC1045</f>
        <v>0</v>
      </c>
      <c r="AD1046" s="410">
        <f t="shared" ref="AD1046" si="2923">AD1045</f>
        <v>0</v>
      </c>
      <c r="AE1046" s="410">
        <f t="shared" ref="AE1046" si="2924">AE1045</f>
        <v>0</v>
      </c>
      <c r="AF1046" s="410">
        <f t="shared" ref="AF1046" si="2925">AF1045</f>
        <v>0</v>
      </c>
      <c r="AG1046" s="410">
        <f t="shared" ref="AG1046" si="2926">AG1045</f>
        <v>0</v>
      </c>
      <c r="AH1046" s="410">
        <f t="shared" ref="AH1046" si="2927">AH1045</f>
        <v>0</v>
      </c>
      <c r="AI1046" s="410">
        <f t="shared" ref="AI1046" si="2928">AI1045</f>
        <v>0</v>
      </c>
      <c r="AJ1046" s="410">
        <f t="shared" ref="AJ1046" si="2929">AJ1045</f>
        <v>0</v>
      </c>
      <c r="AK1046" s="410">
        <f t="shared" ref="AK1046" si="2930">AK1045</f>
        <v>0</v>
      </c>
      <c r="AL1046" s="410">
        <f t="shared" ref="AL1046" si="2931">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345</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2932">Z1048</f>
        <v>0</v>
      </c>
      <c r="AA1049" s="410">
        <f t="shared" ref="AA1049" si="2933">AA1048</f>
        <v>0</v>
      </c>
      <c r="AB1049" s="410">
        <f t="shared" ref="AB1049" si="2934">AB1048</f>
        <v>0</v>
      </c>
      <c r="AC1049" s="410">
        <f t="shared" ref="AC1049" si="2935">AC1048</f>
        <v>0</v>
      </c>
      <c r="AD1049" s="410">
        <f t="shared" ref="AD1049" si="2936">AD1048</f>
        <v>0</v>
      </c>
      <c r="AE1049" s="410">
        <f t="shared" ref="AE1049" si="2937">AE1048</f>
        <v>0</v>
      </c>
      <c r="AF1049" s="410">
        <f t="shared" ref="AF1049" si="2938">AF1048</f>
        <v>0</v>
      </c>
      <c r="AG1049" s="410">
        <f t="shared" ref="AG1049" si="2939">AG1048</f>
        <v>0</v>
      </c>
      <c r="AH1049" s="410">
        <f t="shared" ref="AH1049" si="2940">AH1048</f>
        <v>0</v>
      </c>
      <c r="AI1049" s="410">
        <f t="shared" ref="AI1049" si="2941">AI1048</f>
        <v>0</v>
      </c>
      <c r="AJ1049" s="410">
        <f t="shared" ref="AJ1049" si="2942">AJ1048</f>
        <v>0</v>
      </c>
      <c r="AK1049" s="410">
        <f t="shared" ref="AK1049" si="2943">AK1048</f>
        <v>0</v>
      </c>
      <c r="AL1049" s="410">
        <f t="shared" ref="AL1049" si="2944">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345</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2945">Z1051</f>
        <v>0</v>
      </c>
      <c r="AA1052" s="410">
        <f t="shared" ref="AA1052" si="2946">AA1051</f>
        <v>0</v>
      </c>
      <c r="AB1052" s="410">
        <f t="shared" ref="AB1052" si="2947">AB1051</f>
        <v>0</v>
      </c>
      <c r="AC1052" s="410">
        <f t="shared" ref="AC1052" si="2948">AC1051</f>
        <v>0</v>
      </c>
      <c r="AD1052" s="410">
        <f t="shared" ref="AD1052" si="2949">AD1051</f>
        <v>0</v>
      </c>
      <c r="AE1052" s="410">
        <f t="shared" ref="AE1052" si="2950">AE1051</f>
        <v>0</v>
      </c>
      <c r="AF1052" s="410">
        <f t="shared" ref="AF1052" si="2951">AF1051</f>
        <v>0</v>
      </c>
      <c r="AG1052" s="410">
        <f t="shared" ref="AG1052" si="2952">AG1051</f>
        <v>0</v>
      </c>
      <c r="AH1052" s="410">
        <f t="shared" ref="AH1052" si="2953">AH1051</f>
        <v>0</v>
      </c>
      <c r="AI1052" s="410">
        <f t="shared" ref="AI1052" si="2954">AI1051</f>
        <v>0</v>
      </c>
      <c r="AJ1052" s="410">
        <f t="shared" ref="AJ1052" si="2955">AJ1051</f>
        <v>0</v>
      </c>
      <c r="AK1052" s="410">
        <f t="shared" ref="AK1052" si="2956">AK1051</f>
        <v>0</v>
      </c>
      <c r="AL1052" s="410">
        <f t="shared" ref="AL1052" si="2957">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345</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2958">Z1054</f>
        <v>0</v>
      </c>
      <c r="AA1055" s="410">
        <f t="shared" ref="AA1055" si="2959">AA1054</f>
        <v>0</v>
      </c>
      <c r="AB1055" s="410">
        <f t="shared" ref="AB1055" si="2960">AB1054</f>
        <v>0</v>
      </c>
      <c r="AC1055" s="410">
        <f t="shared" ref="AC1055" si="2961">AC1054</f>
        <v>0</v>
      </c>
      <c r="AD1055" s="410">
        <f t="shared" ref="AD1055" si="2962">AD1054</f>
        <v>0</v>
      </c>
      <c r="AE1055" s="410">
        <f t="shared" ref="AE1055" si="2963">AE1054</f>
        <v>0</v>
      </c>
      <c r="AF1055" s="410">
        <f t="shared" ref="AF1055" si="2964">AF1054</f>
        <v>0</v>
      </c>
      <c r="AG1055" s="410">
        <f t="shared" ref="AG1055" si="2965">AG1054</f>
        <v>0</v>
      </c>
      <c r="AH1055" s="410">
        <f t="shared" ref="AH1055" si="2966">AH1054</f>
        <v>0</v>
      </c>
      <c r="AI1055" s="410">
        <f t="shared" ref="AI1055" si="2967">AI1054</f>
        <v>0</v>
      </c>
      <c r="AJ1055" s="410">
        <f t="shared" ref="AJ1055" si="2968">AJ1054</f>
        <v>0</v>
      </c>
      <c r="AK1055" s="410">
        <f t="shared" ref="AK1055" si="2969">AK1054</f>
        <v>0</v>
      </c>
      <c r="AL1055" s="410">
        <f t="shared" ref="AL1055" si="2970">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498</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345</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2971">Z1058</f>
        <v>0</v>
      </c>
      <c r="AA1059" s="410">
        <f t="shared" ref="AA1059" si="2972">AA1058</f>
        <v>0</v>
      </c>
      <c r="AB1059" s="410">
        <f t="shared" ref="AB1059" si="2973">AB1058</f>
        <v>0</v>
      </c>
      <c r="AC1059" s="410">
        <f t="shared" ref="AC1059" si="2974">AC1058</f>
        <v>0</v>
      </c>
      <c r="AD1059" s="410">
        <f t="shared" ref="AD1059" si="2975">AD1058</f>
        <v>0</v>
      </c>
      <c r="AE1059" s="410">
        <f t="shared" ref="AE1059" si="2976">AE1058</f>
        <v>0</v>
      </c>
      <c r="AF1059" s="410">
        <f t="shared" ref="AF1059" si="2977">AF1058</f>
        <v>0</v>
      </c>
      <c r="AG1059" s="410">
        <f t="shared" ref="AG1059" si="2978">AG1058</f>
        <v>0</v>
      </c>
      <c r="AH1059" s="410">
        <f t="shared" ref="AH1059" si="2979">AH1058</f>
        <v>0</v>
      </c>
      <c r="AI1059" s="410">
        <f t="shared" ref="AI1059" si="2980">AI1058</f>
        <v>0</v>
      </c>
      <c r="AJ1059" s="410">
        <f t="shared" ref="AJ1059" si="2981">AJ1058</f>
        <v>0</v>
      </c>
      <c r="AK1059" s="410">
        <f t="shared" ref="AK1059" si="2982">AK1058</f>
        <v>0</v>
      </c>
      <c r="AL1059" s="410">
        <f t="shared" ref="AL1059" si="2983">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345</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2984">Z1061</f>
        <v>0</v>
      </c>
      <c r="AA1062" s="410">
        <f t="shared" ref="AA1062" si="2985">AA1061</f>
        <v>0</v>
      </c>
      <c r="AB1062" s="410">
        <f t="shared" ref="AB1062" si="2986">AB1061</f>
        <v>0</v>
      </c>
      <c r="AC1062" s="410">
        <f t="shared" ref="AC1062" si="2987">AC1061</f>
        <v>0</v>
      </c>
      <c r="AD1062" s="410">
        <f t="shared" ref="AD1062" si="2988">AD1061</f>
        <v>0</v>
      </c>
      <c r="AE1062" s="410">
        <f t="shared" ref="AE1062" si="2989">AE1061</f>
        <v>0</v>
      </c>
      <c r="AF1062" s="410">
        <f t="shared" ref="AF1062" si="2990">AF1061</f>
        <v>0</v>
      </c>
      <c r="AG1062" s="410">
        <f t="shared" ref="AG1062" si="2991">AG1061</f>
        <v>0</v>
      </c>
      <c r="AH1062" s="410">
        <f t="shared" ref="AH1062" si="2992">AH1061</f>
        <v>0</v>
      </c>
      <c r="AI1062" s="410">
        <f t="shared" ref="AI1062" si="2993">AI1061</f>
        <v>0</v>
      </c>
      <c r="AJ1062" s="410">
        <f t="shared" ref="AJ1062" si="2994">AJ1061</f>
        <v>0</v>
      </c>
      <c r="AK1062" s="410">
        <f t="shared" ref="AK1062" si="2995">AK1061</f>
        <v>0</v>
      </c>
      <c r="AL1062" s="410">
        <f t="shared" ref="AL1062" si="2996">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345</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2997">Z1064</f>
        <v>0</v>
      </c>
      <c r="AA1065" s="410">
        <f t="shared" ref="AA1065" si="2998">AA1064</f>
        <v>0</v>
      </c>
      <c r="AB1065" s="410">
        <f t="shared" ref="AB1065" si="2999">AB1064</f>
        <v>0</v>
      </c>
      <c r="AC1065" s="410">
        <f t="shared" ref="AC1065" si="3000">AC1064</f>
        <v>0</v>
      </c>
      <c r="AD1065" s="410">
        <f t="shared" ref="AD1065" si="3001">AD1064</f>
        <v>0</v>
      </c>
      <c r="AE1065" s="410">
        <f t="shared" ref="AE1065" si="3002">AE1064</f>
        <v>0</v>
      </c>
      <c r="AF1065" s="410">
        <f t="shared" ref="AF1065" si="3003">AF1064</f>
        <v>0</v>
      </c>
      <c r="AG1065" s="410">
        <f t="shared" ref="AG1065" si="3004">AG1064</f>
        <v>0</v>
      </c>
      <c r="AH1065" s="410">
        <f t="shared" ref="AH1065" si="3005">AH1064</f>
        <v>0</v>
      </c>
      <c r="AI1065" s="410">
        <f t="shared" ref="AI1065" si="3006">AI1064</f>
        <v>0</v>
      </c>
      <c r="AJ1065" s="410">
        <f t="shared" ref="AJ1065" si="3007">AJ1064</f>
        <v>0</v>
      </c>
      <c r="AK1065" s="410">
        <f t="shared" ref="AK1065" si="3008">AK1064</f>
        <v>0</v>
      </c>
      <c r="AL1065" s="410">
        <f t="shared" ref="AL1065" si="3009">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499</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345</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010">Z1068</f>
        <v>0</v>
      </c>
      <c r="AA1069" s="410">
        <f t="shared" ref="AA1069" si="3011">AA1068</f>
        <v>0</v>
      </c>
      <c r="AB1069" s="410">
        <f t="shared" ref="AB1069" si="3012">AB1068</f>
        <v>0</v>
      </c>
      <c r="AC1069" s="410">
        <f t="shared" ref="AC1069" si="3013">AC1068</f>
        <v>0</v>
      </c>
      <c r="AD1069" s="410">
        <f t="shared" ref="AD1069" si="3014">AD1068</f>
        <v>0</v>
      </c>
      <c r="AE1069" s="410">
        <f t="shared" ref="AE1069" si="3015">AE1068</f>
        <v>0</v>
      </c>
      <c r="AF1069" s="410">
        <f t="shared" ref="AF1069" si="3016">AF1068</f>
        <v>0</v>
      </c>
      <c r="AG1069" s="410">
        <f t="shared" ref="AG1069" si="3017">AG1068</f>
        <v>0</v>
      </c>
      <c r="AH1069" s="410">
        <f t="shared" ref="AH1069" si="3018">AH1068</f>
        <v>0</v>
      </c>
      <c r="AI1069" s="410">
        <f t="shared" ref="AI1069" si="3019">AI1068</f>
        <v>0</v>
      </c>
      <c r="AJ1069" s="410">
        <f t="shared" ref="AJ1069" si="3020">AJ1068</f>
        <v>0</v>
      </c>
      <c r="AK1069" s="410">
        <f t="shared" ref="AK1069" si="3021">AK1068</f>
        <v>0</v>
      </c>
      <c r="AL1069" s="410">
        <f t="shared" ref="AL1069" si="3022">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345</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023">Z1071</f>
        <v>0</v>
      </c>
      <c r="AA1072" s="410">
        <f t="shared" ref="AA1072" si="3024">AA1071</f>
        <v>0</v>
      </c>
      <c r="AB1072" s="410">
        <f t="shared" ref="AB1072" si="3025">AB1071</f>
        <v>0</v>
      </c>
      <c r="AC1072" s="410">
        <f t="shared" ref="AC1072" si="3026">AC1071</f>
        <v>0</v>
      </c>
      <c r="AD1072" s="410">
        <f t="shared" ref="AD1072" si="3027">AD1071</f>
        <v>0</v>
      </c>
      <c r="AE1072" s="410">
        <f t="shared" ref="AE1072" si="3028">AE1071</f>
        <v>0</v>
      </c>
      <c r="AF1072" s="410">
        <f t="shared" ref="AF1072" si="3029">AF1071</f>
        <v>0</v>
      </c>
      <c r="AG1072" s="410">
        <f t="shared" ref="AG1072" si="3030">AG1071</f>
        <v>0</v>
      </c>
      <c r="AH1072" s="410">
        <f t="shared" ref="AH1072" si="3031">AH1071</f>
        <v>0</v>
      </c>
      <c r="AI1072" s="410">
        <f t="shared" ref="AI1072" si="3032">AI1071</f>
        <v>0</v>
      </c>
      <c r="AJ1072" s="410">
        <f t="shared" ref="AJ1072" si="3033">AJ1071</f>
        <v>0</v>
      </c>
      <c r="AK1072" s="410">
        <f t="shared" ref="AK1072" si="3034">AK1071</f>
        <v>0</v>
      </c>
      <c r="AL1072" s="410">
        <f t="shared" ref="AL1072" si="3035">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345</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036">Z1074</f>
        <v>0</v>
      </c>
      <c r="AA1075" s="410">
        <f t="shared" ref="AA1075" si="3037">AA1074</f>
        <v>0</v>
      </c>
      <c r="AB1075" s="410">
        <f t="shared" ref="AB1075" si="3038">AB1074</f>
        <v>0</v>
      </c>
      <c r="AC1075" s="410">
        <f t="shared" ref="AC1075" si="3039">AC1074</f>
        <v>0</v>
      </c>
      <c r="AD1075" s="410">
        <f t="shared" ref="AD1075" si="3040">AD1074</f>
        <v>0</v>
      </c>
      <c r="AE1075" s="410">
        <f t="shared" ref="AE1075" si="3041">AE1074</f>
        <v>0</v>
      </c>
      <c r="AF1075" s="410">
        <f t="shared" ref="AF1075" si="3042">AF1074</f>
        <v>0</v>
      </c>
      <c r="AG1075" s="410">
        <f t="shared" ref="AG1075" si="3043">AG1074</f>
        <v>0</v>
      </c>
      <c r="AH1075" s="410">
        <f t="shared" ref="AH1075" si="3044">AH1074</f>
        <v>0</v>
      </c>
      <c r="AI1075" s="410">
        <f t="shared" ref="AI1075" si="3045">AI1074</f>
        <v>0</v>
      </c>
      <c r="AJ1075" s="410">
        <f t="shared" ref="AJ1075" si="3046">AJ1074</f>
        <v>0</v>
      </c>
      <c r="AK1075" s="410">
        <f t="shared" ref="AK1075" si="3047">AK1074</f>
        <v>0</v>
      </c>
      <c r="AL1075" s="410">
        <f t="shared" ref="AL1075" si="3048">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345</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049">Z1077</f>
        <v>0</v>
      </c>
      <c r="AA1078" s="410">
        <f t="shared" ref="AA1078" si="3050">AA1077</f>
        <v>0</v>
      </c>
      <c r="AB1078" s="410">
        <f t="shared" ref="AB1078" si="3051">AB1077</f>
        <v>0</v>
      </c>
      <c r="AC1078" s="410">
        <f t="shared" ref="AC1078" si="3052">AC1077</f>
        <v>0</v>
      </c>
      <c r="AD1078" s="410">
        <f t="shared" ref="AD1078" si="3053">AD1077</f>
        <v>0</v>
      </c>
      <c r="AE1078" s="410">
        <f t="shared" ref="AE1078" si="3054">AE1077</f>
        <v>0</v>
      </c>
      <c r="AF1078" s="410">
        <f t="shared" ref="AF1078" si="3055">AF1077</f>
        <v>0</v>
      </c>
      <c r="AG1078" s="410">
        <f t="shared" ref="AG1078" si="3056">AG1077</f>
        <v>0</v>
      </c>
      <c r="AH1078" s="410">
        <f t="shared" ref="AH1078" si="3057">AH1077</f>
        <v>0</v>
      </c>
      <c r="AI1078" s="410">
        <f t="shared" ref="AI1078" si="3058">AI1077</f>
        <v>0</v>
      </c>
      <c r="AJ1078" s="410">
        <f t="shared" ref="AJ1078" si="3059">AJ1077</f>
        <v>0</v>
      </c>
      <c r="AK1078" s="410">
        <f t="shared" ref="AK1078" si="3060">AK1077</f>
        <v>0</v>
      </c>
      <c r="AL1078" s="410">
        <f t="shared" ref="AL1078" si="3061">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345</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062">Z1080</f>
        <v>0</v>
      </c>
      <c r="AA1081" s="410">
        <f t="shared" ref="AA1081" si="3063">AA1080</f>
        <v>0</v>
      </c>
      <c r="AB1081" s="410">
        <f t="shared" ref="AB1081" si="3064">AB1080</f>
        <v>0</v>
      </c>
      <c r="AC1081" s="410">
        <f t="shared" ref="AC1081" si="3065">AC1080</f>
        <v>0</v>
      </c>
      <c r="AD1081" s="410">
        <f t="shared" ref="AD1081" si="3066">AD1080</f>
        <v>0</v>
      </c>
      <c r="AE1081" s="410">
        <f t="shared" ref="AE1081" si="3067">AE1080</f>
        <v>0</v>
      </c>
      <c r="AF1081" s="410">
        <f t="shared" ref="AF1081" si="3068">AF1080</f>
        <v>0</v>
      </c>
      <c r="AG1081" s="410">
        <f t="shared" ref="AG1081" si="3069">AG1080</f>
        <v>0</v>
      </c>
      <c r="AH1081" s="410">
        <f t="shared" ref="AH1081" si="3070">AH1080</f>
        <v>0</v>
      </c>
      <c r="AI1081" s="410">
        <f t="shared" ref="AI1081" si="3071">AI1080</f>
        <v>0</v>
      </c>
      <c r="AJ1081" s="410">
        <f t="shared" ref="AJ1081" si="3072">AJ1080</f>
        <v>0</v>
      </c>
      <c r="AK1081" s="410">
        <f t="shared" ref="AK1081" si="3073">AK1080</f>
        <v>0</v>
      </c>
      <c r="AL1081" s="410">
        <f t="shared" ref="AL1081" si="3074">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345</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075">Z1083</f>
        <v>0</v>
      </c>
      <c r="AA1084" s="410">
        <f t="shared" ref="AA1084" si="3076">AA1083</f>
        <v>0</v>
      </c>
      <c r="AB1084" s="410">
        <f t="shared" ref="AB1084" si="3077">AB1083</f>
        <v>0</v>
      </c>
      <c r="AC1084" s="410">
        <f t="shared" ref="AC1084" si="3078">AC1083</f>
        <v>0</v>
      </c>
      <c r="AD1084" s="410">
        <f t="shared" ref="AD1084" si="3079">AD1083</f>
        <v>0</v>
      </c>
      <c r="AE1084" s="410">
        <f t="shared" ref="AE1084" si="3080">AE1083</f>
        <v>0</v>
      </c>
      <c r="AF1084" s="410">
        <f t="shared" ref="AF1084" si="3081">AF1083</f>
        <v>0</v>
      </c>
      <c r="AG1084" s="410">
        <f t="shared" ref="AG1084" si="3082">AG1083</f>
        <v>0</v>
      </c>
      <c r="AH1084" s="410">
        <f t="shared" ref="AH1084" si="3083">AH1083</f>
        <v>0</v>
      </c>
      <c r="AI1084" s="410">
        <f t="shared" ref="AI1084" si="3084">AI1083</f>
        <v>0</v>
      </c>
      <c r="AJ1084" s="410">
        <f t="shared" ref="AJ1084" si="3085">AJ1083</f>
        <v>0</v>
      </c>
      <c r="AK1084" s="410">
        <f t="shared" ref="AK1084" si="3086">AK1083</f>
        <v>0</v>
      </c>
      <c r="AL1084" s="410">
        <f t="shared" ref="AL1084" si="3087">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345</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088">Z1086</f>
        <v>0</v>
      </c>
      <c r="AA1087" s="410">
        <f t="shared" ref="AA1087" si="3089">AA1086</f>
        <v>0</v>
      </c>
      <c r="AB1087" s="410">
        <f t="shared" ref="AB1087" si="3090">AB1086</f>
        <v>0</v>
      </c>
      <c r="AC1087" s="410">
        <f t="shared" ref="AC1087" si="3091">AC1086</f>
        <v>0</v>
      </c>
      <c r="AD1087" s="410">
        <f t="shared" ref="AD1087" si="3092">AD1086</f>
        <v>0</v>
      </c>
      <c r="AE1087" s="410">
        <f t="shared" ref="AE1087" si="3093">AE1086</f>
        <v>0</v>
      </c>
      <c r="AF1087" s="410">
        <f t="shared" ref="AF1087" si="3094">AF1086</f>
        <v>0</v>
      </c>
      <c r="AG1087" s="410">
        <f t="shared" ref="AG1087" si="3095">AG1086</f>
        <v>0</v>
      </c>
      <c r="AH1087" s="410">
        <f t="shared" ref="AH1087" si="3096">AH1086</f>
        <v>0</v>
      </c>
      <c r="AI1087" s="410">
        <f t="shared" ref="AI1087" si="3097">AI1086</f>
        <v>0</v>
      </c>
      <c r="AJ1087" s="410">
        <f t="shared" ref="AJ1087" si="3098">AJ1086</f>
        <v>0</v>
      </c>
      <c r="AK1087" s="410">
        <f t="shared" ref="AK1087" si="3099">AK1086</f>
        <v>0</v>
      </c>
      <c r="AL1087" s="410">
        <f t="shared" ref="AL1087" si="3100">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345</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101">Z1089</f>
        <v>0</v>
      </c>
      <c r="AA1090" s="410">
        <f t="shared" ref="AA1090" si="3102">AA1089</f>
        <v>0</v>
      </c>
      <c r="AB1090" s="410">
        <f t="shared" ref="AB1090" si="3103">AB1089</f>
        <v>0</v>
      </c>
      <c r="AC1090" s="410">
        <f t="shared" ref="AC1090" si="3104">AC1089</f>
        <v>0</v>
      </c>
      <c r="AD1090" s="410">
        <f t="shared" ref="AD1090" si="3105">AD1089</f>
        <v>0</v>
      </c>
      <c r="AE1090" s="410">
        <f t="shared" ref="AE1090" si="3106">AE1089</f>
        <v>0</v>
      </c>
      <c r="AF1090" s="410">
        <f t="shared" ref="AF1090" si="3107">AF1089</f>
        <v>0</v>
      </c>
      <c r="AG1090" s="410">
        <f t="shared" ref="AG1090" si="3108">AG1089</f>
        <v>0</v>
      </c>
      <c r="AH1090" s="410">
        <f t="shared" ref="AH1090" si="3109">AH1089</f>
        <v>0</v>
      </c>
      <c r="AI1090" s="410">
        <f t="shared" ref="AI1090" si="3110">AI1089</f>
        <v>0</v>
      </c>
      <c r="AJ1090" s="410">
        <f t="shared" ref="AJ1090" si="3111">AJ1089</f>
        <v>0</v>
      </c>
      <c r="AK1090" s="410">
        <f t="shared" ref="AK1090" si="3112">AK1089</f>
        <v>0</v>
      </c>
      <c r="AL1090" s="410">
        <f t="shared" ref="AL1090" si="3113">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345</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114">Z1092</f>
        <v>0</v>
      </c>
      <c r="AA1093" s="410">
        <f t="shared" ref="AA1093" si="3115">AA1092</f>
        <v>0</v>
      </c>
      <c r="AB1093" s="410">
        <f t="shared" ref="AB1093" si="3116">AB1092</f>
        <v>0</v>
      </c>
      <c r="AC1093" s="410">
        <f t="shared" ref="AC1093" si="3117">AC1092</f>
        <v>0</v>
      </c>
      <c r="AD1093" s="410">
        <f t="shared" ref="AD1093" si="3118">AD1092</f>
        <v>0</v>
      </c>
      <c r="AE1093" s="410">
        <f t="shared" ref="AE1093" si="3119">AE1092</f>
        <v>0</v>
      </c>
      <c r="AF1093" s="410">
        <f t="shared" ref="AF1093" si="3120">AF1092</f>
        <v>0</v>
      </c>
      <c r="AG1093" s="410">
        <f t="shared" ref="AG1093" si="3121">AG1092</f>
        <v>0</v>
      </c>
      <c r="AH1093" s="410">
        <f t="shared" ref="AH1093" si="3122">AH1092</f>
        <v>0</v>
      </c>
      <c r="AI1093" s="410">
        <f t="shared" ref="AI1093" si="3123">AI1092</f>
        <v>0</v>
      </c>
      <c r="AJ1093" s="410">
        <f t="shared" ref="AJ1093" si="3124">AJ1092</f>
        <v>0</v>
      </c>
      <c r="AK1093" s="410">
        <f t="shared" ref="AK1093" si="3125">AK1092</f>
        <v>0</v>
      </c>
      <c r="AL1093" s="410">
        <f t="shared" ref="AL1093" si="3126">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345</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127">Z1095</f>
        <v>0</v>
      </c>
      <c r="AA1096" s="410">
        <f t="shared" ref="AA1096" si="3128">AA1095</f>
        <v>0</v>
      </c>
      <c r="AB1096" s="410">
        <f t="shared" ref="AB1096" si="3129">AB1095</f>
        <v>0</v>
      </c>
      <c r="AC1096" s="410">
        <f t="shared" ref="AC1096" si="3130">AC1095</f>
        <v>0</v>
      </c>
      <c r="AD1096" s="410">
        <f t="shared" ref="AD1096" si="3131">AD1095</f>
        <v>0</v>
      </c>
      <c r="AE1096" s="410">
        <f t="shared" ref="AE1096" si="3132">AE1095</f>
        <v>0</v>
      </c>
      <c r="AF1096" s="410">
        <f t="shared" ref="AF1096" si="3133">AF1095</f>
        <v>0</v>
      </c>
      <c r="AG1096" s="410">
        <f t="shared" ref="AG1096" si="3134">AG1095</f>
        <v>0</v>
      </c>
      <c r="AH1096" s="410">
        <f t="shared" ref="AH1096" si="3135">AH1095</f>
        <v>0</v>
      </c>
      <c r="AI1096" s="410">
        <f t="shared" ref="AI1096" si="3136">AI1095</f>
        <v>0</v>
      </c>
      <c r="AJ1096" s="410">
        <f t="shared" ref="AJ1096" si="3137">AJ1095</f>
        <v>0</v>
      </c>
      <c r="AK1096" s="410">
        <f t="shared" ref="AK1096" si="3138">AK1095</f>
        <v>0</v>
      </c>
      <c r="AL1096" s="410">
        <f t="shared" ref="AL1096" si="3139">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345</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140">Z1098</f>
        <v>0</v>
      </c>
      <c r="AA1099" s="410">
        <f t="shared" ref="AA1099" si="3141">AA1098</f>
        <v>0</v>
      </c>
      <c r="AB1099" s="410">
        <f t="shared" ref="AB1099" si="3142">AB1098</f>
        <v>0</v>
      </c>
      <c r="AC1099" s="410">
        <f t="shared" ref="AC1099" si="3143">AC1098</f>
        <v>0</v>
      </c>
      <c r="AD1099" s="410">
        <f t="shared" ref="AD1099" si="3144">AD1098</f>
        <v>0</v>
      </c>
      <c r="AE1099" s="410">
        <f t="shared" ref="AE1099" si="3145">AE1098</f>
        <v>0</v>
      </c>
      <c r="AF1099" s="410">
        <f t="shared" ref="AF1099" si="3146">AF1098</f>
        <v>0</v>
      </c>
      <c r="AG1099" s="410">
        <f t="shared" ref="AG1099" si="3147">AG1098</f>
        <v>0</v>
      </c>
      <c r="AH1099" s="410">
        <f t="shared" ref="AH1099" si="3148">AH1098</f>
        <v>0</v>
      </c>
      <c r="AI1099" s="410">
        <f t="shared" ref="AI1099" si="3149">AI1098</f>
        <v>0</v>
      </c>
      <c r="AJ1099" s="410">
        <f t="shared" ref="AJ1099" si="3150">AJ1098</f>
        <v>0</v>
      </c>
      <c r="AK1099" s="410">
        <f t="shared" ref="AK1099" si="3151">AK1098</f>
        <v>0</v>
      </c>
      <c r="AL1099" s="410">
        <f t="shared" ref="AL1099" si="3152">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345</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153">Z1101</f>
        <v>0</v>
      </c>
      <c r="AA1102" s="410">
        <f t="shared" ref="AA1102" si="3154">AA1101</f>
        <v>0</v>
      </c>
      <c r="AB1102" s="410">
        <f t="shared" ref="AB1102" si="3155">AB1101</f>
        <v>0</v>
      </c>
      <c r="AC1102" s="410">
        <f t="shared" ref="AC1102" si="3156">AC1101</f>
        <v>0</v>
      </c>
      <c r="AD1102" s="410">
        <f t="shared" ref="AD1102" si="3157">AD1101</f>
        <v>0</v>
      </c>
      <c r="AE1102" s="410">
        <f t="shared" ref="AE1102" si="3158">AE1101</f>
        <v>0</v>
      </c>
      <c r="AF1102" s="410">
        <f t="shared" ref="AF1102" si="3159">AF1101</f>
        <v>0</v>
      </c>
      <c r="AG1102" s="410">
        <f t="shared" ref="AG1102" si="3160">AG1101</f>
        <v>0</v>
      </c>
      <c r="AH1102" s="410">
        <f t="shared" ref="AH1102" si="3161">AH1101</f>
        <v>0</v>
      </c>
      <c r="AI1102" s="410">
        <f t="shared" ref="AI1102" si="3162">AI1101</f>
        <v>0</v>
      </c>
      <c r="AJ1102" s="410">
        <f t="shared" ref="AJ1102" si="3163">AJ1101</f>
        <v>0</v>
      </c>
      <c r="AK1102" s="410">
        <f t="shared" ref="AK1102" si="3164">AK1101</f>
        <v>0</v>
      </c>
      <c r="AL1102" s="410">
        <f t="shared" ref="AL1102" si="3165">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345</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166">Z1104</f>
        <v>0</v>
      </c>
      <c r="AA1105" s="410">
        <f t="shared" ref="AA1105" si="3167">AA1104</f>
        <v>0</v>
      </c>
      <c r="AB1105" s="410">
        <f t="shared" ref="AB1105" si="3168">AB1104</f>
        <v>0</v>
      </c>
      <c r="AC1105" s="410">
        <f t="shared" ref="AC1105" si="3169">AC1104</f>
        <v>0</v>
      </c>
      <c r="AD1105" s="410">
        <f t="shared" ref="AD1105" si="3170">AD1104</f>
        <v>0</v>
      </c>
      <c r="AE1105" s="410">
        <f t="shared" ref="AE1105" si="3171">AE1104</f>
        <v>0</v>
      </c>
      <c r="AF1105" s="410">
        <f t="shared" ref="AF1105" si="3172">AF1104</f>
        <v>0</v>
      </c>
      <c r="AG1105" s="410">
        <f t="shared" ref="AG1105" si="3173">AG1104</f>
        <v>0</v>
      </c>
      <c r="AH1105" s="410">
        <f t="shared" ref="AH1105" si="3174">AH1104</f>
        <v>0</v>
      </c>
      <c r="AI1105" s="410">
        <f t="shared" ref="AI1105" si="3175">AI1104</f>
        <v>0</v>
      </c>
      <c r="AJ1105" s="410">
        <f t="shared" ref="AJ1105" si="3176">AJ1104</f>
        <v>0</v>
      </c>
      <c r="AK1105" s="410">
        <f t="shared" ref="AK1105" si="3177">AK1104</f>
        <v>0</v>
      </c>
      <c r="AL1105" s="410">
        <f t="shared" ref="AL1105" si="3178">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345</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179">Z1107</f>
        <v>0</v>
      </c>
      <c r="AA1108" s="410">
        <f t="shared" ref="AA1108" si="3180">AA1107</f>
        <v>0</v>
      </c>
      <c r="AB1108" s="410">
        <f t="shared" ref="AB1108" si="3181">AB1107</f>
        <v>0</v>
      </c>
      <c r="AC1108" s="410">
        <f t="shared" ref="AC1108" si="3182">AC1107</f>
        <v>0</v>
      </c>
      <c r="AD1108" s="410">
        <f t="shared" ref="AD1108" si="3183">AD1107</f>
        <v>0</v>
      </c>
      <c r="AE1108" s="410">
        <f t="shared" ref="AE1108" si="3184">AE1107</f>
        <v>0</v>
      </c>
      <c r="AF1108" s="410">
        <f t="shared" ref="AF1108" si="3185">AF1107</f>
        <v>0</v>
      </c>
      <c r="AG1108" s="410">
        <f t="shared" ref="AG1108" si="3186">AG1107</f>
        <v>0</v>
      </c>
      <c r="AH1108" s="410">
        <f t="shared" ref="AH1108" si="3187">AH1107</f>
        <v>0</v>
      </c>
      <c r="AI1108" s="410">
        <f t="shared" ref="AI1108" si="3188">AI1107</f>
        <v>0</v>
      </c>
      <c r="AJ1108" s="410">
        <f t="shared" ref="AJ1108" si="3189">AJ1107</f>
        <v>0</v>
      </c>
      <c r="AK1108" s="410">
        <f t="shared" ref="AK1108" si="3190">AK1107</f>
        <v>0</v>
      </c>
      <c r="AL1108" s="410">
        <f t="shared" ref="AL1108" si="3191">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346</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347</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348</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352</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192">SUM(Y1114:AL1114)</f>
        <v>0</v>
      </c>
    </row>
    <row r="1115" spans="1:39">
      <c r="B1115" s="323" t="s">
        <v>353</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192"/>
        <v>0</v>
      </c>
    </row>
    <row r="1116" spans="1:39">
      <c r="B1116" s="323" t="s">
        <v>354</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192"/>
        <v>0</v>
      </c>
    </row>
    <row r="1117" spans="1:39">
      <c r="B1117" s="323" t="s">
        <v>355</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192"/>
        <v>0</v>
      </c>
    </row>
    <row r="1118" spans="1:39">
      <c r="B1118" s="323" t="s">
        <v>356</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193">Y212*Y1113</f>
        <v>0</v>
      </c>
      <c r="Z1118" s="377">
        <f t="shared" si="3193"/>
        <v>0</v>
      </c>
      <c r="AA1118" s="377">
        <f t="shared" si="3193"/>
        <v>0</v>
      </c>
      <c r="AB1118" s="377">
        <f t="shared" si="3193"/>
        <v>0</v>
      </c>
      <c r="AC1118" s="377">
        <f t="shared" si="3193"/>
        <v>0</v>
      </c>
      <c r="AD1118" s="377">
        <f t="shared" si="3193"/>
        <v>0</v>
      </c>
      <c r="AE1118" s="377">
        <f t="shared" si="3193"/>
        <v>0</v>
      </c>
      <c r="AF1118" s="377">
        <f t="shared" si="3193"/>
        <v>0</v>
      </c>
      <c r="AG1118" s="377">
        <f t="shared" si="3193"/>
        <v>0</v>
      </c>
      <c r="AH1118" s="377">
        <f t="shared" si="3193"/>
        <v>0</v>
      </c>
      <c r="AI1118" s="377">
        <f t="shared" si="3193"/>
        <v>0</v>
      </c>
      <c r="AJ1118" s="377">
        <f t="shared" si="3193"/>
        <v>0</v>
      </c>
      <c r="AK1118" s="377">
        <f t="shared" si="3193"/>
        <v>0</v>
      </c>
      <c r="AL1118" s="377">
        <f t="shared" si="3193"/>
        <v>0</v>
      </c>
      <c r="AM1118" s="628">
        <f t="shared" si="3192"/>
        <v>0</v>
      </c>
    </row>
    <row r="1119" spans="1:39">
      <c r="B1119" s="323" t="s">
        <v>357</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194">Y395*Y1113</f>
        <v>0</v>
      </c>
      <c r="Z1119" s="377">
        <f t="shared" si="3194"/>
        <v>0</v>
      </c>
      <c r="AA1119" s="377">
        <f t="shared" si="3194"/>
        <v>0</v>
      </c>
      <c r="AB1119" s="377">
        <f t="shared" si="3194"/>
        <v>0</v>
      </c>
      <c r="AC1119" s="377">
        <f t="shared" si="3194"/>
        <v>0</v>
      </c>
      <c r="AD1119" s="377">
        <f t="shared" si="3194"/>
        <v>0</v>
      </c>
      <c r="AE1119" s="377">
        <f t="shared" si="3194"/>
        <v>0</v>
      </c>
      <c r="AF1119" s="377">
        <f t="shared" si="3194"/>
        <v>0</v>
      </c>
      <c r="AG1119" s="377">
        <f t="shared" si="3194"/>
        <v>0</v>
      </c>
      <c r="AH1119" s="377">
        <f t="shared" si="3194"/>
        <v>0</v>
      </c>
      <c r="AI1119" s="377">
        <f t="shared" si="3194"/>
        <v>0</v>
      </c>
      <c r="AJ1119" s="377">
        <f t="shared" si="3194"/>
        <v>0</v>
      </c>
      <c r="AK1119" s="377">
        <f t="shared" si="3194"/>
        <v>0</v>
      </c>
      <c r="AL1119" s="377">
        <f t="shared" si="3194"/>
        <v>0</v>
      </c>
      <c r="AM1119" s="628">
        <f t="shared" si="3192"/>
        <v>0</v>
      </c>
    </row>
    <row r="1120" spans="1:39">
      <c r="B1120" s="323" t="s">
        <v>358</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195">Y578*Y1113</f>
        <v>0</v>
      </c>
      <c r="Z1120" s="377">
        <f t="shared" si="3195"/>
        <v>0</v>
      </c>
      <c r="AA1120" s="377">
        <f t="shared" si="3195"/>
        <v>0</v>
      </c>
      <c r="AB1120" s="377">
        <f t="shared" si="3195"/>
        <v>0</v>
      </c>
      <c r="AC1120" s="377">
        <f t="shared" si="3195"/>
        <v>0</v>
      </c>
      <c r="AD1120" s="377">
        <f t="shared" si="3195"/>
        <v>0</v>
      </c>
      <c r="AE1120" s="377">
        <f t="shared" si="3195"/>
        <v>0</v>
      </c>
      <c r="AF1120" s="377">
        <f t="shared" si="3195"/>
        <v>0</v>
      </c>
      <c r="AG1120" s="377">
        <f t="shared" si="3195"/>
        <v>0</v>
      </c>
      <c r="AH1120" s="377">
        <f t="shared" si="3195"/>
        <v>0</v>
      </c>
      <c r="AI1120" s="377">
        <f t="shared" si="3195"/>
        <v>0</v>
      </c>
      <c r="AJ1120" s="377">
        <f t="shared" si="3195"/>
        <v>0</v>
      </c>
      <c r="AK1120" s="377">
        <f t="shared" si="3195"/>
        <v>0</v>
      </c>
      <c r="AL1120" s="377">
        <f t="shared" si="3195"/>
        <v>0</v>
      </c>
      <c r="AM1120" s="628">
        <f t="shared" si="3192"/>
        <v>0</v>
      </c>
    </row>
    <row r="1121" spans="2:39">
      <c r="B1121" s="323" t="s">
        <v>359</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196">Y761*Y1113</f>
        <v>0</v>
      </c>
      <c r="Z1121" s="377">
        <f t="shared" si="3196"/>
        <v>0</v>
      </c>
      <c r="AA1121" s="377">
        <f t="shared" si="3196"/>
        <v>0</v>
      </c>
      <c r="AB1121" s="377">
        <f t="shared" si="3196"/>
        <v>0</v>
      </c>
      <c r="AC1121" s="377">
        <f t="shared" si="3196"/>
        <v>0</v>
      </c>
      <c r="AD1121" s="377">
        <f t="shared" si="3196"/>
        <v>0</v>
      </c>
      <c r="AE1121" s="377">
        <f t="shared" si="3196"/>
        <v>0</v>
      </c>
      <c r="AF1121" s="377">
        <f t="shared" si="3196"/>
        <v>0</v>
      </c>
      <c r="AG1121" s="377">
        <f t="shared" si="3196"/>
        <v>0</v>
      </c>
      <c r="AH1121" s="377">
        <f t="shared" si="3196"/>
        <v>0</v>
      </c>
      <c r="AI1121" s="377">
        <f t="shared" si="3196"/>
        <v>0</v>
      </c>
      <c r="AJ1121" s="377">
        <f t="shared" si="3196"/>
        <v>0</v>
      </c>
      <c r="AK1121" s="377">
        <f t="shared" si="3196"/>
        <v>0</v>
      </c>
      <c r="AL1121" s="377">
        <f t="shared" si="3196"/>
        <v>0</v>
      </c>
      <c r="AM1121" s="628">
        <f t="shared" si="3192"/>
        <v>0</v>
      </c>
    </row>
    <row r="1122" spans="2:39">
      <c r="B1122" s="323" t="s">
        <v>360</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197">Y944*Y1113</f>
        <v>0</v>
      </c>
      <c r="Z1122" s="377">
        <f t="shared" si="3197"/>
        <v>0</v>
      </c>
      <c r="AA1122" s="377">
        <f t="shared" si="3197"/>
        <v>0</v>
      </c>
      <c r="AB1122" s="377">
        <f t="shared" si="3197"/>
        <v>0</v>
      </c>
      <c r="AC1122" s="377">
        <f t="shared" si="3197"/>
        <v>0</v>
      </c>
      <c r="AD1122" s="377">
        <f t="shared" si="3197"/>
        <v>0</v>
      </c>
      <c r="AE1122" s="377">
        <f t="shared" si="3197"/>
        <v>0</v>
      </c>
      <c r="AF1122" s="377">
        <f t="shared" si="3197"/>
        <v>0</v>
      </c>
      <c r="AG1122" s="377">
        <f t="shared" si="3197"/>
        <v>0</v>
      </c>
      <c r="AH1122" s="377">
        <f t="shared" si="3197"/>
        <v>0</v>
      </c>
      <c r="AI1122" s="377">
        <f t="shared" si="3197"/>
        <v>0</v>
      </c>
      <c r="AJ1122" s="377">
        <f t="shared" si="3197"/>
        <v>0</v>
      </c>
      <c r="AK1122" s="377">
        <f t="shared" si="3197"/>
        <v>0</v>
      </c>
      <c r="AL1122" s="377">
        <f t="shared" si="3197"/>
        <v>0</v>
      </c>
      <c r="AM1122" s="628">
        <f t="shared" si="3192"/>
        <v>0</v>
      </c>
    </row>
    <row r="1123" spans="2:39">
      <c r="B1123" s="323" t="s">
        <v>361</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198">AA1110*AA1113</f>
        <v>0</v>
      </c>
      <c r="AB1123" s="377">
        <f t="shared" si="3198"/>
        <v>0</v>
      </c>
      <c r="AC1123" s="377">
        <f t="shared" si="3198"/>
        <v>0</v>
      </c>
      <c r="AD1123" s="377">
        <f t="shared" si="3198"/>
        <v>0</v>
      </c>
      <c r="AE1123" s="377">
        <f t="shared" si="3198"/>
        <v>0</v>
      </c>
      <c r="AF1123" s="377">
        <f t="shared" si="3198"/>
        <v>0</v>
      </c>
      <c r="AG1123" s="377">
        <f t="shared" si="3198"/>
        <v>0</v>
      </c>
      <c r="AH1123" s="377">
        <f t="shared" si="3198"/>
        <v>0</v>
      </c>
      <c r="AI1123" s="377">
        <f t="shared" si="3198"/>
        <v>0</v>
      </c>
      <c r="AJ1123" s="377">
        <f t="shared" si="3198"/>
        <v>0</v>
      </c>
      <c r="AK1123" s="377">
        <f t="shared" si="3198"/>
        <v>0</v>
      </c>
      <c r="AL1123" s="377">
        <f t="shared" si="3198"/>
        <v>0</v>
      </c>
      <c r="AM1123" s="628">
        <f t="shared" si="3192"/>
        <v>0</v>
      </c>
    </row>
    <row r="1124" spans="2:39" ht="15.75">
      <c r="B1124" s="348" t="s">
        <v>351</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199">SUM(Z1114:Z1123)</f>
        <v>0</v>
      </c>
      <c r="AA1124" s="345">
        <f t="shared" si="3199"/>
        <v>0</v>
      </c>
      <c r="AB1124" s="345">
        <f t="shared" si="3199"/>
        <v>0</v>
      </c>
      <c r="AC1124" s="345">
        <f t="shared" si="3199"/>
        <v>0</v>
      </c>
      <c r="AD1124" s="345">
        <f t="shared" si="3199"/>
        <v>0</v>
      </c>
      <c r="AE1124" s="345">
        <f t="shared" si="3199"/>
        <v>0</v>
      </c>
      <c r="AF1124" s="345">
        <f>SUM(AF1114:AF1123)</f>
        <v>0</v>
      </c>
      <c r="AG1124" s="345">
        <f t="shared" ref="AG1124:AL1124" si="3200">SUM(AG1114:AG1123)</f>
        <v>0</v>
      </c>
      <c r="AH1124" s="345">
        <f t="shared" si="3200"/>
        <v>0</v>
      </c>
      <c r="AI1124" s="345">
        <f t="shared" si="3200"/>
        <v>0</v>
      </c>
      <c r="AJ1124" s="345">
        <f t="shared" si="3200"/>
        <v>0</v>
      </c>
      <c r="AK1124" s="345">
        <f t="shared" si="3200"/>
        <v>0</v>
      </c>
      <c r="AL1124" s="345">
        <f t="shared" si="3200"/>
        <v>0</v>
      </c>
      <c r="AM1124" s="406">
        <f>SUM(AM1114:AM1123)</f>
        <v>0</v>
      </c>
    </row>
    <row r="1125" spans="2:39" ht="15.75">
      <c r="B1125" s="348" t="s">
        <v>350</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201">Z1111*Z1113</f>
        <v>0</v>
      </c>
      <c r="AA1125" s="346">
        <f>AA1111*AA1113</f>
        <v>0</v>
      </c>
      <c r="AB1125" s="346">
        <f t="shared" si="3201"/>
        <v>0</v>
      </c>
      <c r="AC1125" s="346">
        <f t="shared" si="3201"/>
        <v>0</v>
      </c>
      <c r="AD1125" s="346">
        <f t="shared" si="3201"/>
        <v>0</v>
      </c>
      <c r="AE1125" s="346">
        <f t="shared" si="3201"/>
        <v>0</v>
      </c>
      <c r="AF1125" s="346">
        <f t="shared" ref="AF1125:AL1125" si="3202">AF1111*AF1113</f>
        <v>0</v>
      </c>
      <c r="AG1125" s="346">
        <f t="shared" si="3202"/>
        <v>0</v>
      </c>
      <c r="AH1125" s="346">
        <f t="shared" si="3202"/>
        <v>0</v>
      </c>
      <c r="AI1125" s="346">
        <f t="shared" si="3202"/>
        <v>0</v>
      </c>
      <c r="AJ1125" s="346">
        <f t="shared" si="3202"/>
        <v>0</v>
      </c>
      <c r="AK1125" s="346">
        <f t="shared" si="3202"/>
        <v>0</v>
      </c>
      <c r="AL1125" s="346">
        <f t="shared" si="3202"/>
        <v>0</v>
      </c>
      <c r="AM1125" s="406">
        <f>SUM(Y1125:AL1125)</f>
        <v>0</v>
      </c>
    </row>
    <row r="1126" spans="2:39" ht="15.75">
      <c r="B1126" s="348" t="s">
        <v>349</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584</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523</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B583:B584"/>
    <mergeCell ref="C583:C584"/>
    <mergeCell ref="E583:M583"/>
    <mergeCell ref="N583:N584"/>
    <mergeCell ref="B400:B401"/>
    <mergeCell ref="P400:X400"/>
    <mergeCell ref="Y34:AB34"/>
    <mergeCell ref="Y217:AB217"/>
    <mergeCell ref="Y400:AB400"/>
    <mergeCell ref="B217:B218"/>
    <mergeCell ref="C217:C218"/>
    <mergeCell ref="E217:M217"/>
    <mergeCell ref="N217:N218"/>
    <mergeCell ref="P217:X217"/>
    <mergeCell ref="C400:C401"/>
    <mergeCell ref="E400:M400"/>
    <mergeCell ref="N400:N401"/>
    <mergeCell ref="B14:B16"/>
    <mergeCell ref="B34:B35"/>
    <mergeCell ref="C34:C35"/>
    <mergeCell ref="E34:M34"/>
    <mergeCell ref="B18:B19"/>
    <mergeCell ref="B24:B25"/>
    <mergeCell ref="C18:X18"/>
    <mergeCell ref="C19:X19"/>
    <mergeCell ref="C20:X20"/>
    <mergeCell ref="C21:X21"/>
    <mergeCell ref="C22:X22"/>
    <mergeCell ref="C16:D16"/>
    <mergeCell ref="N34:N35"/>
    <mergeCell ref="P34:X34"/>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25" right="0.25" top="0.75" bottom="0.75" header="0.3" footer="0.3"/>
  <pageSetup scale="39"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0"/>
  <sheetViews>
    <sheetView topLeftCell="N126" zoomScale="90" zoomScaleNormal="90" workbookViewId="0">
      <selection activeCell="W148" sqref="A1:W14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2" width="15.710937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548</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914" t="s">
        <v>663</v>
      </c>
      <c r="D8" s="914"/>
      <c r="E8" s="914"/>
      <c r="F8" s="914"/>
      <c r="G8" s="914"/>
      <c r="H8" s="914"/>
      <c r="I8" s="914"/>
      <c r="J8" s="914"/>
      <c r="K8" s="914"/>
      <c r="L8" s="914"/>
      <c r="M8" s="914"/>
      <c r="N8" s="914"/>
      <c r="O8" s="914"/>
      <c r="P8" s="914"/>
      <c r="Q8" s="914"/>
      <c r="R8" s="914"/>
      <c r="S8" s="914"/>
      <c r="T8" s="105"/>
      <c r="U8" s="105"/>
      <c r="V8" s="105"/>
      <c r="W8" s="105"/>
    </row>
    <row r="9" spans="1:28" s="9" customFormat="1" ht="46.9" customHeight="1">
      <c r="B9" s="55"/>
      <c r="C9" s="874" t="s">
        <v>675</v>
      </c>
      <c r="D9" s="874"/>
      <c r="E9" s="874"/>
      <c r="F9" s="874"/>
      <c r="G9" s="874"/>
      <c r="H9" s="874"/>
      <c r="I9" s="874"/>
      <c r="J9" s="874"/>
      <c r="K9" s="874"/>
      <c r="L9" s="874"/>
      <c r="M9" s="874"/>
      <c r="N9" s="874"/>
      <c r="O9" s="874"/>
      <c r="P9" s="874"/>
      <c r="Q9" s="874"/>
      <c r="R9" s="874"/>
      <c r="S9" s="874"/>
      <c r="T9" s="105"/>
      <c r="U9" s="105"/>
      <c r="V9" s="105"/>
      <c r="W9" s="105"/>
    </row>
    <row r="10" spans="1:28" s="9" customFormat="1" ht="37.9" customHeight="1">
      <c r="B10" s="88"/>
      <c r="C10" s="897" t="s">
        <v>676</v>
      </c>
      <c r="D10" s="874"/>
      <c r="E10" s="874"/>
      <c r="F10" s="874"/>
      <c r="G10" s="874"/>
      <c r="H10" s="874"/>
      <c r="I10" s="874"/>
      <c r="J10" s="874"/>
      <c r="K10" s="874"/>
      <c r="L10" s="874"/>
      <c r="M10" s="874"/>
      <c r="N10" s="874"/>
      <c r="O10" s="874"/>
      <c r="P10" s="874"/>
      <c r="Q10" s="874"/>
      <c r="R10" s="874"/>
      <c r="S10" s="87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3" t="s">
        <v>234</v>
      </c>
      <c r="C12" s="913"/>
      <c r="D12" s="181"/>
      <c r="E12" s="182" t="s">
        <v>235</v>
      </c>
      <c r="F12" s="51"/>
      <c r="G12" s="51"/>
      <c r="H12" s="44"/>
      <c r="I12" s="51"/>
      <c r="K12" s="591"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GS&gt;50 kW</v>
      </c>
      <c r="L14" s="204" t="str">
        <f>'1.  LRAMVA Summary'!G52</f>
        <v>Streetlighting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hidden="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hidden="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hidden="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hidden="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hidden="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hidden="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hidden="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hidden="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hidden="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hidden="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hidden="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hidden="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hidden="1" thickBot="1">
      <c r="B27" s="213" t="s">
        <v>56</v>
      </c>
      <c r="C27" s="213">
        <v>1.47E-2</v>
      </c>
      <c r="D27" s="206"/>
      <c r="E27" s="216" t="s">
        <v>459</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hidden="1"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idden="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hidden="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hidden="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hidden="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hidden="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hidden="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hidden="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hidden="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hidden="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hidden="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hidden="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hidden="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hidden="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hidden="1" thickBot="1">
      <c r="B42" s="213" t="s">
        <v>80</v>
      </c>
      <c r="C42" s="728">
        <v>1.4999999999999999E-2</v>
      </c>
      <c r="D42" s="206"/>
      <c r="E42" s="216" t="s">
        <v>460</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hidden="1"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idden="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hidden="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hidden="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hidden="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hidden="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hidden="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hidden="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hidden="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hidden="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hidden="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hidden="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hidden="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hidden="1">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hidden="1" thickBot="1">
      <c r="B57" s="27"/>
      <c r="C57" s="27"/>
      <c r="D57" s="206"/>
      <c r="E57" s="216" t="s">
        <v>461</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hidden="1"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hidden="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hidden="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hidden="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hidden="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hidden="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hidden="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hidden="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hidden="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hidden="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hidden="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hidden="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hidden="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hidden="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hidden="1" thickBot="1">
      <c r="B72" s="66"/>
      <c r="E72" s="216" t="s">
        <v>462</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hidden="1"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hidden="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hidden="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hidden="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idden="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hidden="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hidden="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hidden="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hidden="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hidden="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hidden="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hidden="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hidden="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hidden="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hidden="1" thickBot="1">
      <c r="B87" s="66"/>
      <c r="E87" s="216" t="s">
        <v>463</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hidden="1"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hidden="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hidden="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hidden="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hidden="1"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hidden="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hidden="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hidden="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hidden="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hidden="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hidden="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hidden="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hidden="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hidden="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hidden="1" thickBot="1">
      <c r="B102" s="66"/>
      <c r="E102" s="216" t="s">
        <v>464</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765">
        <v>1.0999999999999999E-2</v>
      </c>
      <c r="I105" s="230">
        <f>'6-b Carrying Charges'!J6</f>
        <v>0</v>
      </c>
      <c r="J105" s="230">
        <f>'6-b Carrying Charges'!K6</f>
        <v>0</v>
      </c>
      <c r="K105" s="230">
        <f>'6-b Carrying Charges'!L6</f>
        <v>0</v>
      </c>
      <c r="L105" s="230">
        <f>'6-b Carrying Charges'!M6</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765">
        <v>1.0999999999999999E-2</v>
      </c>
      <c r="I106" s="230">
        <f>'6-b Carrying Charges'!J7</f>
        <v>7.0785</v>
      </c>
      <c r="J106" s="230">
        <f>'6-b Carrying Charges'!K7</f>
        <v>1.2929999999999999</v>
      </c>
      <c r="K106" s="230">
        <f>'6-b Carrying Charges'!L7</f>
        <v>4.6425000000000001</v>
      </c>
      <c r="L106" s="230">
        <f>'6-b Carrying Charges'!M7</f>
        <v>1.9859999999999998</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8">SUM(I106:V106)</f>
        <v>15</v>
      </c>
    </row>
    <row r="107" spans="2:23" s="9" customFormat="1">
      <c r="B107" s="66"/>
      <c r="E107" s="214">
        <v>42795</v>
      </c>
      <c r="F107" s="214" t="s">
        <v>184</v>
      </c>
      <c r="G107" s="215" t="s">
        <v>65</v>
      </c>
      <c r="H107" s="765">
        <v>1.0999999999999999E-2</v>
      </c>
      <c r="I107" s="230">
        <f>'6-b Carrying Charges'!J8</f>
        <v>14.157</v>
      </c>
      <c r="J107" s="230">
        <f>'6-b Carrying Charges'!K8</f>
        <v>2.5859999999999999</v>
      </c>
      <c r="K107" s="230">
        <f>'6-b Carrying Charges'!L8</f>
        <v>9.2850000000000001</v>
      </c>
      <c r="L107" s="230">
        <f>'6-b Carrying Charges'!M8</f>
        <v>3.9719999999999995</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8"/>
        <v>30</v>
      </c>
    </row>
    <row r="108" spans="2:23" s="8" customFormat="1">
      <c r="B108" s="239"/>
      <c r="E108" s="214">
        <v>42826</v>
      </c>
      <c r="F108" s="214" t="s">
        <v>184</v>
      </c>
      <c r="G108" s="215" t="s">
        <v>66</v>
      </c>
      <c r="H108" s="765">
        <v>1.0999999999999999E-2</v>
      </c>
      <c r="I108" s="230">
        <f>'6-b Carrying Charges'!J9</f>
        <v>21.235499999999998</v>
      </c>
      <c r="J108" s="230">
        <f>'6-b Carrying Charges'!K9</f>
        <v>3.879</v>
      </c>
      <c r="K108" s="230">
        <f>'6-b Carrying Charges'!L9</f>
        <v>13.9275</v>
      </c>
      <c r="L108" s="230">
        <f>'6-b Carrying Charges'!M9</f>
        <v>5.9579999999999993</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8"/>
        <v>45</v>
      </c>
    </row>
    <row r="109" spans="2:23" s="9" customFormat="1">
      <c r="B109" s="66"/>
      <c r="E109" s="214">
        <v>42856</v>
      </c>
      <c r="F109" s="214" t="s">
        <v>184</v>
      </c>
      <c r="G109" s="215" t="s">
        <v>66</v>
      </c>
      <c r="H109" s="765">
        <v>1.0999999999999999E-2</v>
      </c>
      <c r="I109" s="230">
        <f>'6-b Carrying Charges'!J10</f>
        <v>28.314</v>
      </c>
      <c r="J109" s="230">
        <f>'6-b Carrying Charges'!K10</f>
        <v>5.1719999999999997</v>
      </c>
      <c r="K109" s="230">
        <f>'6-b Carrying Charges'!L10</f>
        <v>18.57</v>
      </c>
      <c r="L109" s="230">
        <f>'6-b Carrying Charges'!M10</f>
        <v>7.9439999999999991</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8"/>
        <v>60</v>
      </c>
    </row>
    <row r="110" spans="2:23" s="238" customFormat="1">
      <c r="B110" s="237"/>
      <c r="E110" s="214">
        <v>42887</v>
      </c>
      <c r="F110" s="214" t="s">
        <v>184</v>
      </c>
      <c r="G110" s="215" t="s">
        <v>66</v>
      </c>
      <c r="H110" s="765">
        <v>1.0999999999999999E-2</v>
      </c>
      <c r="I110" s="230">
        <f>'6-b Carrying Charges'!J11</f>
        <v>35.392499999999998</v>
      </c>
      <c r="J110" s="230">
        <f>'6-b Carrying Charges'!K11</f>
        <v>6.4649999999999999</v>
      </c>
      <c r="K110" s="230">
        <f>'6-b Carrying Charges'!L11</f>
        <v>23.212499999999999</v>
      </c>
      <c r="L110" s="230">
        <f>'6-b Carrying Charges'!M11</f>
        <v>9.93</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8"/>
        <v>75</v>
      </c>
    </row>
    <row r="111" spans="2:23" s="9" customFormat="1">
      <c r="B111" s="66"/>
      <c r="E111" s="214">
        <v>42917</v>
      </c>
      <c r="F111" s="214" t="s">
        <v>184</v>
      </c>
      <c r="G111" s="215" t="s">
        <v>68</v>
      </c>
      <c r="H111" s="767">
        <v>1.0999999999999999E-2</v>
      </c>
      <c r="I111" s="230">
        <f>'6-b Carrying Charges'!J12</f>
        <v>44.830500000000001</v>
      </c>
      <c r="J111" s="230">
        <f>'6-b Carrying Charges'!K12</f>
        <v>8.1890000000000001</v>
      </c>
      <c r="K111" s="230">
        <f>'6-b Carrying Charges'!L12</f>
        <v>29.4025</v>
      </c>
      <c r="L111" s="230">
        <f>'6-b Carrying Charges'!M12</f>
        <v>12.577999999999999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8"/>
        <v>95</v>
      </c>
    </row>
    <row r="112" spans="2:23" s="9" customFormat="1">
      <c r="B112" s="66"/>
      <c r="E112" s="214">
        <v>42948</v>
      </c>
      <c r="F112" s="214" t="s">
        <v>184</v>
      </c>
      <c r="G112" s="215" t="s">
        <v>68</v>
      </c>
      <c r="H112" s="767">
        <v>1.0999999999999999E-2</v>
      </c>
      <c r="I112" s="230">
        <f>'6-b Carrying Charges'!J13</f>
        <v>56.156099999999995</v>
      </c>
      <c r="J112" s="230">
        <f>'6-b Carrying Charges'!K13</f>
        <v>10.2578</v>
      </c>
      <c r="K112" s="230">
        <f>'6-b Carrying Charges'!L13</f>
        <v>36.830500000000001</v>
      </c>
      <c r="L112" s="230">
        <f>'6-b Carrying Charges'!M13</f>
        <v>15.755599999999999</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8"/>
        <v>119</v>
      </c>
    </row>
    <row r="113" spans="2:23" s="9" customFormat="1">
      <c r="B113" s="66"/>
      <c r="E113" s="214">
        <v>42979</v>
      </c>
      <c r="F113" s="214" t="s">
        <v>184</v>
      </c>
      <c r="G113" s="215" t="s">
        <v>68</v>
      </c>
      <c r="H113" s="767">
        <v>1.0999999999999999E-2</v>
      </c>
      <c r="I113" s="230">
        <f>'6-b Carrying Charges'!J14</f>
        <v>65.594099999999997</v>
      </c>
      <c r="J113" s="230">
        <f>'6-b Carrying Charges'!K14</f>
        <v>11.9818</v>
      </c>
      <c r="K113" s="230">
        <f>'6-b Carrying Charges'!L14</f>
        <v>43.020499999999998</v>
      </c>
      <c r="L113" s="230">
        <f>'6-b Carrying Charges'!M14</f>
        <v>18.403599999999997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8"/>
        <v>139</v>
      </c>
    </row>
    <row r="114" spans="2:23" s="9" customFormat="1">
      <c r="B114" s="66"/>
      <c r="E114" s="214">
        <v>43009</v>
      </c>
      <c r="F114" s="214" t="s">
        <v>184</v>
      </c>
      <c r="G114" s="215" t="s">
        <v>69</v>
      </c>
      <c r="H114" s="767">
        <v>1.4999999999999999E-2</v>
      </c>
      <c r="I114" s="230">
        <f>'6-b Carrying Charges'!J15</f>
        <v>102.4023</v>
      </c>
      <c r="J114" s="230">
        <f>'6-b Carrying Charges'!K15</f>
        <v>18.705400000000001</v>
      </c>
      <c r="K114" s="230">
        <f>'6-b Carrying Charges'!L15</f>
        <v>67.161500000000004</v>
      </c>
      <c r="L114" s="230">
        <f>'6-b Carrying Charges'!M15</f>
        <v>28.730799999999999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8"/>
        <v>217</v>
      </c>
    </row>
    <row r="115" spans="2:23" s="9" customFormat="1">
      <c r="B115" s="66"/>
      <c r="E115" s="214">
        <v>43040</v>
      </c>
      <c r="F115" s="214" t="s">
        <v>184</v>
      </c>
      <c r="G115" s="215" t="s">
        <v>69</v>
      </c>
      <c r="H115" s="767">
        <v>1.4999999999999999E-2</v>
      </c>
      <c r="I115" s="230">
        <f>'6-b Carrying Charges'!J16</f>
        <v>115.14359999999999</v>
      </c>
      <c r="J115" s="230">
        <f>'6-b Carrying Charges'!K16</f>
        <v>21.032799999999998</v>
      </c>
      <c r="K115" s="230">
        <f>'6-b Carrying Charges'!L16</f>
        <v>75.518000000000001</v>
      </c>
      <c r="L115" s="230">
        <f>'6-b Carrying Charges'!M16</f>
        <v>32.305599999999998</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8"/>
        <v>244</v>
      </c>
    </row>
    <row r="116" spans="2:23" s="9" customFormat="1">
      <c r="B116" s="66"/>
      <c r="E116" s="214">
        <v>43070</v>
      </c>
      <c r="F116" s="214" t="s">
        <v>184</v>
      </c>
      <c r="G116" s="215" t="s">
        <v>69</v>
      </c>
      <c r="H116" s="767">
        <v>1.4999999999999999E-2</v>
      </c>
      <c r="I116" s="230">
        <f>'6-b Carrying Charges'!J17</f>
        <v>127.8849</v>
      </c>
      <c r="J116" s="230">
        <f>'6-b Carrying Charges'!K17</f>
        <v>23.360199999999999</v>
      </c>
      <c r="K116" s="230">
        <f>'6-b Carrying Charges'!L17</f>
        <v>83.874499999999998</v>
      </c>
      <c r="L116" s="230">
        <f>'6-b Carrying Charges'!M17</f>
        <v>35.880399999999995</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8"/>
        <v>271</v>
      </c>
    </row>
    <row r="117" spans="2:23" s="9" customFormat="1" ht="15.75" thickBot="1">
      <c r="B117" s="66"/>
      <c r="E117" s="216" t="s">
        <v>465</v>
      </c>
      <c r="F117" s="216"/>
      <c r="G117" s="217"/>
      <c r="H117" s="218"/>
      <c r="I117" s="219">
        <f>SUM(I104:I116)</f>
        <v>618.18899999999996</v>
      </c>
      <c r="J117" s="219">
        <f>SUM(J104:J116)</f>
        <v>112.922</v>
      </c>
      <c r="K117" s="219">
        <f t="shared" ref="K117:O117" si="49">SUM(K104:K116)</f>
        <v>405.44500000000005</v>
      </c>
      <c r="L117" s="219">
        <f t="shared" si="49"/>
        <v>173.44400000000002</v>
      </c>
      <c r="M117" s="219">
        <f t="shared" si="49"/>
        <v>0</v>
      </c>
      <c r="N117" s="219">
        <f t="shared" si="49"/>
        <v>0</v>
      </c>
      <c r="O117" s="219">
        <f t="shared" si="49"/>
        <v>0</v>
      </c>
      <c r="P117" s="219">
        <f t="shared" ref="P117:V117" si="50">SUM(P104:P116)</f>
        <v>0</v>
      </c>
      <c r="Q117" s="219">
        <f t="shared" si="50"/>
        <v>0</v>
      </c>
      <c r="R117" s="219">
        <f t="shared" si="50"/>
        <v>0</v>
      </c>
      <c r="S117" s="219">
        <f t="shared" si="50"/>
        <v>0</v>
      </c>
      <c r="T117" s="219">
        <f t="shared" si="50"/>
        <v>0</v>
      </c>
      <c r="U117" s="219">
        <f t="shared" si="50"/>
        <v>0</v>
      </c>
      <c r="V117" s="219">
        <f t="shared" si="50"/>
        <v>0</v>
      </c>
      <c r="W117" s="219">
        <f>SUM(W104:W116)</f>
        <v>1310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618.18899999999996</v>
      </c>
      <c r="J119" s="228">
        <f t="shared" ref="J119" si="51">J117+J118</f>
        <v>112.922</v>
      </c>
      <c r="K119" s="228">
        <f t="shared" ref="K119" si="52">K117+K118</f>
        <v>405.44500000000005</v>
      </c>
      <c r="L119" s="228">
        <f t="shared" ref="L119" si="53">L117+L118</f>
        <v>173.44400000000002</v>
      </c>
      <c r="M119" s="228">
        <f t="shared" ref="M119" si="54">M117+M118</f>
        <v>0</v>
      </c>
      <c r="N119" s="228">
        <f t="shared" ref="N119" si="55">N117+N118</f>
        <v>0</v>
      </c>
      <c r="O119" s="228">
        <f t="shared" ref="O119:V119" si="56">O117+O118</f>
        <v>0</v>
      </c>
      <c r="P119" s="228">
        <f t="shared" si="56"/>
        <v>0</v>
      </c>
      <c r="Q119" s="228">
        <f t="shared" si="56"/>
        <v>0</v>
      </c>
      <c r="R119" s="228">
        <f t="shared" si="56"/>
        <v>0</v>
      </c>
      <c r="S119" s="228">
        <f t="shared" si="56"/>
        <v>0</v>
      </c>
      <c r="T119" s="228">
        <f t="shared" si="56"/>
        <v>0</v>
      </c>
      <c r="U119" s="228">
        <f t="shared" si="56"/>
        <v>0</v>
      </c>
      <c r="V119" s="228">
        <f t="shared" si="56"/>
        <v>0</v>
      </c>
      <c r="W119" s="228">
        <f t="shared" ref="W119" si="57">W117+W118</f>
        <v>1310</v>
      </c>
    </row>
    <row r="120" spans="2:23" s="9" customFormat="1">
      <c r="B120" s="66"/>
      <c r="E120" s="214">
        <v>43101</v>
      </c>
      <c r="F120" s="214" t="s">
        <v>185</v>
      </c>
      <c r="G120" s="215" t="s">
        <v>65</v>
      </c>
      <c r="H120" s="775">
        <v>1.4999999999999999E-2</v>
      </c>
      <c r="I120" s="230">
        <f>'6-b Carrying Charges'!J20</f>
        <v>173.18729999999999</v>
      </c>
      <c r="J120" s="230">
        <f>'6-b Carrying Charges'!K20</f>
        <v>31.635400000000001</v>
      </c>
      <c r="K120" s="230">
        <f>'6-b Carrying Charges'!L20</f>
        <v>113.5865</v>
      </c>
      <c r="L120" s="230">
        <f>'6-b Carrying Charges'!M20</f>
        <v>48.590799999999994</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367</v>
      </c>
    </row>
    <row r="121" spans="2:23" s="9" customFormat="1">
      <c r="B121" s="66"/>
      <c r="E121" s="214">
        <v>43132</v>
      </c>
      <c r="F121" s="214" t="s">
        <v>185</v>
      </c>
      <c r="G121" s="215" t="s">
        <v>65</v>
      </c>
      <c r="H121" s="777">
        <v>1.4999999999999999E-2</v>
      </c>
      <c r="I121" s="230">
        <f>'6-b Carrying Charges'!J21</f>
        <v>173.18729999999999</v>
      </c>
      <c r="J121" s="230">
        <f>'6-b Carrying Charges'!K21</f>
        <v>31.635400000000001</v>
      </c>
      <c r="K121" s="230">
        <f>'6-b Carrying Charges'!L21</f>
        <v>113.5865</v>
      </c>
      <c r="L121" s="230">
        <f>'6-b Carrying Charges'!M21</f>
        <v>48.590799999999994</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58">SUM(I121:V121)</f>
        <v>367</v>
      </c>
    </row>
    <row r="122" spans="2:23" s="9" customFormat="1">
      <c r="B122" s="66"/>
      <c r="E122" s="214">
        <v>43160</v>
      </c>
      <c r="F122" s="214" t="s">
        <v>185</v>
      </c>
      <c r="G122" s="215" t="s">
        <v>65</v>
      </c>
      <c r="H122" s="767">
        <v>1.4999999999999999E-2</v>
      </c>
      <c r="I122" s="230">
        <f>'6-b Carrying Charges'!J22</f>
        <v>173.18729999999999</v>
      </c>
      <c r="J122" s="230">
        <f>'6-b Carrying Charges'!K22</f>
        <v>31.635400000000001</v>
      </c>
      <c r="K122" s="230">
        <f>'6-b Carrying Charges'!L22</f>
        <v>113.5865</v>
      </c>
      <c r="L122" s="230">
        <f>'6-b Carrying Charges'!M22</f>
        <v>48.590799999999994</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58"/>
        <v>367</v>
      </c>
    </row>
    <row r="123" spans="2:23" s="8" customFormat="1">
      <c r="B123" s="239"/>
      <c r="E123" s="214">
        <v>43191</v>
      </c>
      <c r="F123" s="214" t="s">
        <v>185</v>
      </c>
      <c r="G123" s="215" t="s">
        <v>66</v>
      </c>
      <c r="H123" s="767">
        <v>1.89E-2</v>
      </c>
      <c r="I123" s="230">
        <f>'6-b Carrying Charges'!J23</f>
        <v>218.01779999999999</v>
      </c>
      <c r="J123" s="230">
        <f>'6-b Carrying Charges'!K23</f>
        <v>39.824399999999997</v>
      </c>
      <c r="K123" s="230">
        <f>'6-b Carrying Charges'!L23</f>
        <v>142.989</v>
      </c>
      <c r="L123" s="230">
        <f>'6-b Carrying Charges'!M23</f>
        <v>61.168799999999997</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58"/>
        <v>461.99999999999994</v>
      </c>
    </row>
    <row r="124" spans="2:23" s="9" customFormat="1">
      <c r="B124" s="66"/>
      <c r="E124" s="214">
        <v>43221</v>
      </c>
      <c r="F124" s="214" t="s">
        <v>185</v>
      </c>
      <c r="G124" s="215" t="s">
        <v>66</v>
      </c>
      <c r="H124" s="767">
        <v>1.89E-2</v>
      </c>
      <c r="I124" s="230">
        <f>'6-b Carrying Charges'!J24</f>
        <v>218.01779999999999</v>
      </c>
      <c r="J124" s="230">
        <f>'6-b Carrying Charges'!K24</f>
        <v>39.824399999999997</v>
      </c>
      <c r="K124" s="230">
        <f>'6-b Carrying Charges'!L24</f>
        <v>142.989</v>
      </c>
      <c r="L124" s="230">
        <f>'6-b Carrying Charges'!M24</f>
        <v>61.168799999999997</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58"/>
        <v>461.99999999999994</v>
      </c>
    </row>
    <row r="125" spans="2:23" s="238" customFormat="1">
      <c r="B125" s="237"/>
      <c r="E125" s="214">
        <v>43252</v>
      </c>
      <c r="F125" s="214" t="s">
        <v>185</v>
      </c>
      <c r="G125" s="215" t="s">
        <v>66</v>
      </c>
      <c r="H125" s="767">
        <v>1.89E-2</v>
      </c>
      <c r="I125" s="230">
        <f>'6-b Carrying Charges'!J25</f>
        <v>218.01779999999999</v>
      </c>
      <c r="J125" s="230">
        <f>'6-b Carrying Charges'!K25</f>
        <v>39.824399999999997</v>
      </c>
      <c r="K125" s="230">
        <f>'6-b Carrying Charges'!L25</f>
        <v>142.989</v>
      </c>
      <c r="L125" s="230">
        <f>'6-b Carrying Charges'!M25</f>
        <v>61.168799999999997</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58"/>
        <v>461.99999999999994</v>
      </c>
    </row>
    <row r="126" spans="2:23" s="9" customFormat="1">
      <c r="B126" s="66"/>
      <c r="E126" s="214">
        <v>43282</v>
      </c>
      <c r="F126" s="214" t="s">
        <v>185</v>
      </c>
      <c r="G126" s="215" t="s">
        <v>68</v>
      </c>
      <c r="H126" s="767">
        <v>1.89E-2</v>
      </c>
      <c r="I126" s="230">
        <f>'6-b Carrying Charges'!J26</f>
        <v>324.66719999999998</v>
      </c>
      <c r="J126" s="230">
        <f>'6-b Carrying Charges'!K26</f>
        <v>59.305599999999998</v>
      </c>
      <c r="K126" s="230">
        <f>'6-b Carrying Charges'!L26</f>
        <v>212.93600000000001</v>
      </c>
      <c r="L126" s="230">
        <f>'6-b Carrying Charges'!M26</f>
        <v>91.091199999999986</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58"/>
        <v>688</v>
      </c>
    </row>
    <row r="127" spans="2:23" s="9" customFormat="1">
      <c r="B127" s="66"/>
      <c r="E127" s="214">
        <v>43313</v>
      </c>
      <c r="F127" s="214" t="s">
        <v>185</v>
      </c>
      <c r="G127" s="215" t="s">
        <v>68</v>
      </c>
      <c r="H127" s="767">
        <v>1.89E-2</v>
      </c>
      <c r="I127" s="230">
        <f>'6-b Carrying Charges'!J27</f>
        <v>324.66719999999998</v>
      </c>
      <c r="J127" s="230">
        <f>'6-b Carrying Charges'!K27</f>
        <v>59.305599999999998</v>
      </c>
      <c r="K127" s="230">
        <f>'6-b Carrying Charges'!L27</f>
        <v>212.93600000000001</v>
      </c>
      <c r="L127" s="230">
        <f>'6-b Carrying Charges'!M27</f>
        <v>91.091199999999986</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58"/>
        <v>688</v>
      </c>
    </row>
    <row r="128" spans="2:23" s="9" customFormat="1">
      <c r="B128" s="66"/>
      <c r="E128" s="214">
        <v>43344</v>
      </c>
      <c r="F128" s="214" t="s">
        <v>185</v>
      </c>
      <c r="G128" s="215" t="s">
        <v>68</v>
      </c>
      <c r="H128" s="767">
        <v>1.89E-2</v>
      </c>
      <c r="I128" s="230">
        <f>'6-b Carrying Charges'!J28</f>
        <v>324.66719999999998</v>
      </c>
      <c r="J128" s="230">
        <f>'6-b Carrying Charges'!K28</f>
        <v>59.305599999999998</v>
      </c>
      <c r="K128" s="230">
        <f>'6-b Carrying Charges'!L28</f>
        <v>212.93600000000001</v>
      </c>
      <c r="L128" s="230">
        <f>'6-b Carrying Charges'!M28</f>
        <v>91.091199999999986</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58"/>
        <v>688</v>
      </c>
    </row>
    <row r="129" spans="2:23" s="9" customFormat="1">
      <c r="B129" s="66"/>
      <c r="E129" s="214">
        <v>43374</v>
      </c>
      <c r="F129" s="214" t="s">
        <v>185</v>
      </c>
      <c r="G129" s="215" t="s">
        <v>69</v>
      </c>
      <c r="H129" s="780">
        <v>2.1700000000000001E-2</v>
      </c>
      <c r="I129" s="230">
        <f>'6-b Carrying Charges'!J29</f>
        <v>372.80099999999999</v>
      </c>
      <c r="J129" s="230">
        <f>'6-b Carrying Charges'!K29</f>
        <v>68.097999999999999</v>
      </c>
      <c r="K129" s="230">
        <f>'6-b Carrying Charges'!L29</f>
        <v>244.505</v>
      </c>
      <c r="L129" s="230">
        <f>'6-b Carrying Charges'!M29</f>
        <v>104.59599999999999</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58"/>
        <v>790</v>
      </c>
    </row>
    <row r="130" spans="2:23" s="9" customFormat="1">
      <c r="B130" s="66"/>
      <c r="E130" s="214">
        <v>43405</v>
      </c>
      <c r="F130" s="214" t="s">
        <v>185</v>
      </c>
      <c r="G130" s="215" t="s">
        <v>69</v>
      </c>
      <c r="H130" s="780">
        <v>2.1700000000000001E-2</v>
      </c>
      <c r="I130" s="230">
        <f>'6-b Carrying Charges'!J30</f>
        <v>372.80099999999999</v>
      </c>
      <c r="J130" s="230">
        <f>'6-b Carrying Charges'!K30</f>
        <v>68.097999999999999</v>
      </c>
      <c r="K130" s="230">
        <f>'6-b Carrying Charges'!L30</f>
        <v>244.505</v>
      </c>
      <c r="L130" s="230">
        <f>'6-b Carrying Charges'!M30</f>
        <v>104.59599999999999</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58"/>
        <v>790</v>
      </c>
    </row>
    <row r="131" spans="2:23" s="9" customFormat="1">
      <c r="B131" s="66"/>
      <c r="E131" s="214">
        <v>43435</v>
      </c>
      <c r="F131" s="214" t="s">
        <v>185</v>
      </c>
      <c r="G131" s="215" t="s">
        <v>69</v>
      </c>
      <c r="H131" s="780">
        <v>2.1700000000000001E-2</v>
      </c>
      <c r="I131" s="230">
        <f>'6-b Carrying Charges'!J31</f>
        <v>372.80099999999999</v>
      </c>
      <c r="J131" s="230">
        <f>'6-b Carrying Charges'!K31</f>
        <v>68.097999999999999</v>
      </c>
      <c r="K131" s="230">
        <f>'6-b Carrying Charges'!L31</f>
        <v>244.505</v>
      </c>
      <c r="L131" s="230">
        <f>'6-b Carrying Charges'!M31</f>
        <v>104.59599999999999</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58"/>
        <v>790</v>
      </c>
    </row>
    <row r="132" spans="2:23" s="9" customFormat="1" ht="15.75" thickBot="1">
      <c r="B132" s="66"/>
      <c r="E132" s="216" t="s">
        <v>466</v>
      </c>
      <c r="F132" s="216"/>
      <c r="G132" s="217"/>
      <c r="H132" s="218"/>
      <c r="I132" s="219">
        <f>SUM(I119:I131)</f>
        <v>3884.2088999999996</v>
      </c>
      <c r="J132" s="219">
        <f>SUM(J119:J131)</f>
        <v>709.51219999999989</v>
      </c>
      <c r="K132" s="219">
        <f t="shared" ref="K132:O132" si="59">SUM(K119:K131)</f>
        <v>2547.4945000000002</v>
      </c>
      <c r="L132" s="219">
        <f t="shared" si="59"/>
        <v>1089.7843999999998</v>
      </c>
      <c r="M132" s="219">
        <f t="shared" si="59"/>
        <v>0</v>
      </c>
      <c r="N132" s="219">
        <f t="shared" si="59"/>
        <v>0</v>
      </c>
      <c r="O132" s="219">
        <f t="shared" si="59"/>
        <v>0</v>
      </c>
      <c r="P132" s="219">
        <f t="shared" ref="P132:V132" si="60">SUM(P119:P131)</f>
        <v>0</v>
      </c>
      <c r="Q132" s="219">
        <f t="shared" si="60"/>
        <v>0</v>
      </c>
      <c r="R132" s="219">
        <f t="shared" si="60"/>
        <v>0</v>
      </c>
      <c r="S132" s="219">
        <f t="shared" si="60"/>
        <v>0</v>
      </c>
      <c r="T132" s="219">
        <f t="shared" si="60"/>
        <v>0</v>
      </c>
      <c r="U132" s="219">
        <f t="shared" si="60"/>
        <v>0</v>
      </c>
      <c r="V132" s="219">
        <f t="shared" si="60"/>
        <v>0</v>
      </c>
      <c r="W132" s="219">
        <f>SUM(W119:W131)</f>
        <v>8231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3884.2088999999996</v>
      </c>
      <c r="J134" s="228">
        <f t="shared" ref="J134" si="61">J132+J133</f>
        <v>709.51219999999989</v>
      </c>
      <c r="K134" s="228">
        <f t="shared" ref="K134" si="62">K132+K133</f>
        <v>2547.4945000000002</v>
      </c>
      <c r="L134" s="228">
        <f t="shared" ref="L134" si="63">L132+L133</f>
        <v>1089.7843999999998</v>
      </c>
      <c r="M134" s="228">
        <f t="shared" ref="M134" si="64">M132+M133</f>
        <v>0</v>
      </c>
      <c r="N134" s="228">
        <f t="shared" ref="N134" si="65">N132+N133</f>
        <v>0</v>
      </c>
      <c r="O134" s="228">
        <f t="shared" ref="O134:V134" si="66">O132+O133</f>
        <v>0</v>
      </c>
      <c r="P134" s="228">
        <f t="shared" si="66"/>
        <v>0</v>
      </c>
      <c r="Q134" s="228">
        <f t="shared" si="66"/>
        <v>0</v>
      </c>
      <c r="R134" s="228">
        <f t="shared" si="66"/>
        <v>0</v>
      </c>
      <c r="S134" s="228">
        <f t="shared" si="66"/>
        <v>0</v>
      </c>
      <c r="T134" s="228">
        <f t="shared" si="66"/>
        <v>0</v>
      </c>
      <c r="U134" s="228">
        <f t="shared" si="66"/>
        <v>0</v>
      </c>
      <c r="V134" s="228">
        <f t="shared" si="66"/>
        <v>0</v>
      </c>
      <c r="W134" s="228">
        <f>W132+W133</f>
        <v>8231</v>
      </c>
    </row>
    <row r="135" spans="2:23" s="9" customFormat="1">
      <c r="B135" s="66"/>
      <c r="E135" s="214">
        <v>43466</v>
      </c>
      <c r="F135" s="214" t="s">
        <v>186</v>
      </c>
      <c r="G135" s="215" t="s">
        <v>65</v>
      </c>
      <c r="H135" s="775">
        <v>2.4500000000000001E-2</v>
      </c>
      <c r="I135" s="230">
        <f>'6-b Carrying Charges'!J34</f>
        <v>420.9348</v>
      </c>
      <c r="J135" s="230">
        <f>'6-b Carrying Charges'!K34</f>
        <v>76.8904</v>
      </c>
      <c r="K135" s="230">
        <f>'6-b Carrying Charges'!L34</f>
        <v>276.07400000000001</v>
      </c>
      <c r="L135" s="230">
        <f>'6-b Carrying Charges'!M34</f>
        <v>118.10079999999999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892</v>
      </c>
    </row>
    <row r="136" spans="2:23" s="9" customFormat="1">
      <c r="B136" s="66"/>
      <c r="E136" s="214">
        <v>43497</v>
      </c>
      <c r="F136" s="214" t="s">
        <v>186</v>
      </c>
      <c r="G136" s="215" t="s">
        <v>65</v>
      </c>
      <c r="H136" s="775">
        <v>2.4500000000000001E-2</v>
      </c>
      <c r="I136" s="230">
        <f>'6-b Carrying Charges'!J35</f>
        <v>420.9348</v>
      </c>
      <c r="J136" s="230">
        <f>'6-b Carrying Charges'!K35</f>
        <v>76.8904</v>
      </c>
      <c r="K136" s="230">
        <f>'6-b Carrying Charges'!L35</f>
        <v>276.07400000000001</v>
      </c>
      <c r="L136" s="230">
        <f>'6-b Carrying Charges'!M35</f>
        <v>118.10079999999999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67">SUM(I136:V136)</f>
        <v>892</v>
      </c>
    </row>
    <row r="137" spans="2:23" s="9" customFormat="1">
      <c r="B137" s="66"/>
      <c r="E137" s="214">
        <v>43525</v>
      </c>
      <c r="F137" s="214" t="s">
        <v>186</v>
      </c>
      <c r="G137" s="215" t="s">
        <v>65</v>
      </c>
      <c r="H137" s="775">
        <v>2.4500000000000001E-2</v>
      </c>
      <c r="I137" s="230">
        <f>'6-b Carrying Charges'!J36</f>
        <v>420.9348</v>
      </c>
      <c r="J137" s="230">
        <f>'6-b Carrying Charges'!K36</f>
        <v>76.8904</v>
      </c>
      <c r="K137" s="230">
        <f>'6-b Carrying Charges'!L36</f>
        <v>276.07400000000001</v>
      </c>
      <c r="L137" s="230">
        <f>'6-b Carrying Charges'!M36</f>
        <v>118.10079999999999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67"/>
        <v>892</v>
      </c>
    </row>
    <row r="138" spans="2:23" s="8" customFormat="1">
      <c r="B138" s="239"/>
      <c r="E138" s="214">
        <v>43556</v>
      </c>
      <c r="F138" s="214" t="s">
        <v>186</v>
      </c>
      <c r="G138" s="215" t="s">
        <v>66</v>
      </c>
      <c r="H138" s="780">
        <v>2.18E-2</v>
      </c>
      <c r="I138" s="230">
        <f>'6-b Carrying Charges'!J37</f>
        <v>374.2167</v>
      </c>
      <c r="J138" s="230">
        <f>'6-b Carrying Charges'!K37</f>
        <v>68.3566</v>
      </c>
      <c r="K138" s="230">
        <f>'6-b Carrying Charges'!L37</f>
        <v>245.43350000000001</v>
      </c>
      <c r="L138" s="230">
        <f>'6-b Carrying Charges'!M37</f>
        <v>104.99319999999999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67"/>
        <v>793</v>
      </c>
    </row>
    <row r="139" spans="2:23" s="9" customFormat="1">
      <c r="B139" s="66"/>
      <c r="E139" s="214">
        <v>43586</v>
      </c>
      <c r="F139" s="214" t="s">
        <v>186</v>
      </c>
      <c r="G139" s="215" t="s">
        <v>66</v>
      </c>
      <c r="H139" s="780">
        <v>2.18E-2</v>
      </c>
      <c r="I139" s="230">
        <f>'6-b Carrying Charges'!J38</f>
        <v>374.2167</v>
      </c>
      <c r="J139" s="230">
        <f>'6-b Carrying Charges'!K38</f>
        <v>68.3566</v>
      </c>
      <c r="K139" s="230">
        <f>'6-b Carrying Charges'!L38</f>
        <v>245.43350000000001</v>
      </c>
      <c r="L139" s="230">
        <f>'6-b Carrying Charges'!M38</f>
        <v>104.99319999999999</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67"/>
        <v>793</v>
      </c>
    </row>
    <row r="140" spans="2:23" s="9" customFormat="1">
      <c r="B140" s="66"/>
      <c r="E140" s="214">
        <v>43617</v>
      </c>
      <c r="F140" s="214" t="s">
        <v>186</v>
      </c>
      <c r="G140" s="215" t="s">
        <v>66</v>
      </c>
      <c r="H140" s="780">
        <v>2.18E-2</v>
      </c>
      <c r="I140" s="230">
        <f>'6-b Carrying Charges'!J39</f>
        <v>374.2167</v>
      </c>
      <c r="J140" s="230">
        <f>'6-b Carrying Charges'!K39</f>
        <v>68.3566</v>
      </c>
      <c r="K140" s="230">
        <f>'6-b Carrying Charges'!L39</f>
        <v>245.43350000000001</v>
      </c>
      <c r="L140" s="230">
        <f>'6-b Carrying Charges'!M39</f>
        <v>104.99319999999999</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67"/>
        <v>793</v>
      </c>
    </row>
    <row r="141" spans="2:23" s="9" customFormat="1">
      <c r="B141" s="66"/>
      <c r="E141" s="214">
        <v>43647</v>
      </c>
      <c r="F141" s="214" t="s">
        <v>186</v>
      </c>
      <c r="G141" s="215" t="s">
        <v>68</v>
      </c>
      <c r="H141" s="780">
        <v>2.18E-2</v>
      </c>
      <c r="I141" s="230">
        <f>'6-b Carrying Charges'!J40</f>
        <v>374.2167</v>
      </c>
      <c r="J141" s="230">
        <f>'6-b Carrying Charges'!K40</f>
        <v>68.3566</v>
      </c>
      <c r="K141" s="230">
        <f>'6-b Carrying Charges'!L40</f>
        <v>245.43350000000001</v>
      </c>
      <c r="L141" s="230">
        <f>'6-b Carrying Charges'!M40</f>
        <v>104.99319999999999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67"/>
        <v>793</v>
      </c>
    </row>
    <row r="142" spans="2:23" s="9" customFormat="1">
      <c r="B142" s="66"/>
      <c r="E142" s="214">
        <v>43678</v>
      </c>
      <c r="F142" s="214" t="s">
        <v>186</v>
      </c>
      <c r="G142" s="215" t="s">
        <v>68</v>
      </c>
      <c r="H142" s="780">
        <v>2.18E-2</v>
      </c>
      <c r="I142" s="230">
        <f>'6-b Carrying Charges'!J41</f>
        <v>374.2167</v>
      </c>
      <c r="J142" s="230">
        <f>'6-b Carrying Charges'!K41</f>
        <v>68.3566</v>
      </c>
      <c r="K142" s="230">
        <f>'6-b Carrying Charges'!L41</f>
        <v>245.43350000000001</v>
      </c>
      <c r="L142" s="230">
        <f>'6-b Carrying Charges'!M41</f>
        <v>104.99319999999999</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67"/>
        <v>793</v>
      </c>
    </row>
    <row r="143" spans="2:23" s="9" customFormat="1">
      <c r="B143" s="66"/>
      <c r="E143" s="214">
        <v>43709</v>
      </c>
      <c r="F143" s="214" t="s">
        <v>186</v>
      </c>
      <c r="G143" s="215" t="s">
        <v>68</v>
      </c>
      <c r="H143" s="780">
        <v>2.18E-2</v>
      </c>
      <c r="I143" s="230">
        <f>'6-b Carrying Charges'!J42</f>
        <v>374.2167</v>
      </c>
      <c r="J143" s="230">
        <f>'6-b Carrying Charges'!K42</f>
        <v>68.3566</v>
      </c>
      <c r="K143" s="230">
        <f>'6-b Carrying Charges'!L42</f>
        <v>245.43350000000001</v>
      </c>
      <c r="L143" s="230">
        <f>'6-b Carrying Charges'!M42</f>
        <v>104.99319999999999</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67"/>
        <v>793</v>
      </c>
    </row>
    <row r="144" spans="2:23" s="9" customFormat="1">
      <c r="B144" s="66"/>
      <c r="E144" s="214">
        <v>43739</v>
      </c>
      <c r="F144" s="214" t="s">
        <v>186</v>
      </c>
      <c r="G144" s="215" t="s">
        <v>69</v>
      </c>
      <c r="H144" s="780">
        <v>2.18E-2</v>
      </c>
      <c r="I144" s="230">
        <f>'6-b Carrying Charges'!J43</f>
        <v>374.2167</v>
      </c>
      <c r="J144" s="230">
        <f>'6-b Carrying Charges'!K43</f>
        <v>68.3566</v>
      </c>
      <c r="K144" s="230">
        <f>'6-b Carrying Charges'!L43</f>
        <v>245.43350000000001</v>
      </c>
      <c r="L144" s="230">
        <f>'6-b Carrying Charges'!M43</f>
        <v>104.99319999999999</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67"/>
        <v>793</v>
      </c>
    </row>
    <row r="145" spans="2:23" s="9" customFormat="1">
      <c r="B145" s="66"/>
      <c r="E145" s="214">
        <v>43770</v>
      </c>
      <c r="F145" s="214" t="s">
        <v>186</v>
      </c>
      <c r="G145" s="215" t="s">
        <v>69</v>
      </c>
      <c r="H145" s="780">
        <v>2.18E-2</v>
      </c>
      <c r="I145" s="230">
        <f>'6-b Carrying Charges'!J44</f>
        <v>374.2167</v>
      </c>
      <c r="J145" s="230">
        <f>'6-b Carrying Charges'!K44</f>
        <v>68.3566</v>
      </c>
      <c r="K145" s="230">
        <f>'6-b Carrying Charges'!L44</f>
        <v>245.43350000000001</v>
      </c>
      <c r="L145" s="230">
        <f>'6-b Carrying Charges'!M44</f>
        <v>104.99319999999999</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67"/>
        <v>793</v>
      </c>
    </row>
    <row r="146" spans="2:23" s="9" customFormat="1">
      <c r="B146" s="66"/>
      <c r="E146" s="214">
        <v>43800</v>
      </c>
      <c r="F146" s="214" t="s">
        <v>186</v>
      </c>
      <c r="G146" s="215" t="s">
        <v>69</v>
      </c>
      <c r="H146" s="780">
        <v>2.18E-2</v>
      </c>
      <c r="I146" s="230">
        <f>'6-b Carrying Charges'!J45</f>
        <v>374.2167</v>
      </c>
      <c r="J146" s="230">
        <f>'6-b Carrying Charges'!K45</f>
        <v>68.3566</v>
      </c>
      <c r="K146" s="230">
        <f>'6-b Carrying Charges'!L45</f>
        <v>245.43350000000001</v>
      </c>
      <c r="L146" s="230">
        <f>'6-b Carrying Charges'!M45</f>
        <v>104.99319999999999</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67"/>
        <v>793</v>
      </c>
    </row>
    <row r="147" spans="2:23" s="9" customFormat="1" ht="15.75" thickBot="1">
      <c r="B147" s="66"/>
      <c r="E147" s="216" t="s">
        <v>467</v>
      </c>
      <c r="F147" s="216"/>
      <c r="G147" s="217"/>
      <c r="H147" s="218"/>
      <c r="I147" s="219">
        <f>SUM(I134:I146)</f>
        <v>8514.9635999999991</v>
      </c>
      <c r="J147" s="219">
        <f>SUM(J134:J146)</f>
        <v>1555.3928000000003</v>
      </c>
      <c r="K147" s="219">
        <f t="shared" ref="K147:O147" si="68">SUM(K134:K146)</f>
        <v>5584.6180000000013</v>
      </c>
      <c r="L147" s="219">
        <f t="shared" si="68"/>
        <v>2389.0255999999986</v>
      </c>
      <c r="M147" s="219">
        <f t="shared" si="68"/>
        <v>0</v>
      </c>
      <c r="N147" s="219">
        <f t="shared" si="68"/>
        <v>0</v>
      </c>
      <c r="O147" s="219">
        <f t="shared" si="68"/>
        <v>0</v>
      </c>
      <c r="P147" s="219">
        <f t="shared" ref="P147:V147" si="69">SUM(P134:P146)</f>
        <v>0</v>
      </c>
      <c r="Q147" s="219">
        <f t="shared" si="69"/>
        <v>0</v>
      </c>
      <c r="R147" s="219">
        <f t="shared" si="69"/>
        <v>0</v>
      </c>
      <c r="S147" s="219">
        <f t="shared" si="69"/>
        <v>0</v>
      </c>
      <c r="T147" s="219">
        <f t="shared" si="69"/>
        <v>0</v>
      </c>
      <c r="U147" s="219">
        <f t="shared" si="69"/>
        <v>0</v>
      </c>
      <c r="V147" s="219">
        <f t="shared" si="69"/>
        <v>0</v>
      </c>
      <c r="W147" s="219">
        <f>SUM(W134:W146)</f>
        <v>18044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H149" s="18"/>
    </row>
    <row r="150" spans="2:23">
      <c r="E150" s="588" t="s">
        <v>523</v>
      </c>
    </row>
  </sheetData>
  <dataConsolidate/>
  <mergeCells count="4">
    <mergeCell ref="B12:C12"/>
    <mergeCell ref="C8:S8"/>
    <mergeCell ref="C9:S9"/>
    <mergeCell ref="C10:S10"/>
  </mergeCells>
  <hyperlinks>
    <hyperlink ref="B56" r:id="rId1"/>
    <hyperlink ref="E150" location="'6.  Carrying Charges'!A1" display="Return to top"/>
    <hyperlink ref="K12" location="Table_1_b.__Annual_LRAMVA_Breakdown_by_Year_and_Rate_Class" display="Go to Tab 1: Summary"/>
  </hyperlinks>
  <pageMargins left="0.25" right="0.25" top="0.75" bottom="0.75" header="0.3" footer="0.3"/>
  <pageSetup scale="3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7"/>
  <sheetViews>
    <sheetView showGridLines="0" topLeftCell="A24" workbookViewId="0">
      <selection activeCell="N47" sqref="A1:N47"/>
    </sheetView>
  </sheetViews>
  <sheetFormatPr defaultColWidth="11.5703125" defaultRowHeight="12.75"/>
  <cols>
    <col min="1" max="1" width="26" style="752" customWidth="1"/>
    <col min="2" max="2" width="12.7109375" style="752" customWidth="1"/>
    <col min="3" max="5" width="12.7109375" style="751" customWidth="1"/>
    <col min="6" max="6" width="3.7109375" style="752" customWidth="1"/>
    <col min="7" max="7" width="11.5703125" style="752"/>
    <col min="8" max="8" width="14.7109375" style="752" customWidth="1"/>
    <col min="9" max="9" width="3.7109375" style="752" customWidth="1"/>
    <col min="10" max="14" width="11.7109375" style="751" customWidth="1"/>
    <col min="15" max="16384" width="11.5703125" style="752"/>
  </cols>
  <sheetData>
    <row r="2" spans="1:17" ht="15">
      <c r="A2" s="750" t="s">
        <v>719</v>
      </c>
      <c r="B2" s="751"/>
    </row>
    <row r="3" spans="1:17" ht="15">
      <c r="A3" s="753"/>
      <c r="B3" s="751"/>
      <c r="G3" s="915" t="s">
        <v>720</v>
      </c>
      <c r="H3" s="916"/>
      <c r="K3" s="754"/>
      <c r="L3" s="754"/>
      <c r="M3" s="754"/>
    </row>
    <row r="4" spans="1:17" ht="51">
      <c r="A4" s="755" t="s">
        <v>62</v>
      </c>
      <c r="B4" s="755" t="s">
        <v>721</v>
      </c>
      <c r="C4" s="755" t="s">
        <v>43</v>
      </c>
      <c r="D4" s="755" t="s">
        <v>722</v>
      </c>
      <c r="E4" s="755" t="s">
        <v>723</v>
      </c>
      <c r="G4" s="756" t="s">
        <v>63</v>
      </c>
      <c r="H4" s="755" t="s">
        <v>469</v>
      </c>
      <c r="J4" s="755" t="str">
        <f>'[3]6.  Carrying Charges-UPDATED'!I14</f>
        <v>Residential</v>
      </c>
      <c r="K4" s="755" t="str">
        <f>'[3]6.  Carrying Charges-UPDATED'!J14</f>
        <v>GS&lt;50 kW</v>
      </c>
      <c r="L4" s="755" t="str">
        <f>'[3]6.  Carrying Charges-UPDATED'!K14</f>
        <v>GS&gt;50 kW</v>
      </c>
      <c r="M4" s="757" t="str">
        <f>'[3]6.  Carrying Charges-UPDATED'!L14</f>
        <v>Streetlighting</v>
      </c>
      <c r="N4" s="755" t="str">
        <f>'[3]6.  Carrying Charges-UPDATED'!W14</f>
        <v>Total</v>
      </c>
    </row>
    <row r="5" spans="1:17">
      <c r="A5" s="758" t="s">
        <v>429</v>
      </c>
      <c r="B5" s="759">
        <v>0</v>
      </c>
      <c r="C5" s="759"/>
      <c r="D5" s="759"/>
      <c r="E5" s="759"/>
      <c r="I5" s="760"/>
      <c r="J5" s="761">
        <v>0.47189999999999999</v>
      </c>
      <c r="K5" s="761">
        <v>8.6199999999999999E-2</v>
      </c>
      <c r="L5" s="761">
        <v>0.3095</v>
      </c>
      <c r="M5" s="761">
        <v>0.13239999999999999</v>
      </c>
      <c r="N5" s="761">
        <f>SUM(J5:M5)</f>
        <v>1</v>
      </c>
    </row>
    <row r="6" spans="1:17">
      <c r="A6" s="762">
        <v>42736</v>
      </c>
      <c r="B6" s="763">
        <v>16446.27</v>
      </c>
      <c r="C6" s="763">
        <v>0</v>
      </c>
      <c r="D6" s="763">
        <f>+C6</f>
        <v>0</v>
      </c>
      <c r="E6" s="763">
        <f>+B6+C6</f>
        <v>16446.27</v>
      </c>
      <c r="F6" s="764"/>
      <c r="G6" s="765" t="s">
        <v>77</v>
      </c>
      <c r="H6" s="765">
        <v>1.0999999999999999E-2</v>
      </c>
      <c r="I6" s="760"/>
      <c r="J6" s="759">
        <f>$C$6*J5</f>
        <v>0</v>
      </c>
      <c r="K6" s="759">
        <f t="shared" ref="K6:M6" si="0">$C$6*K5</f>
        <v>0</v>
      </c>
      <c r="L6" s="759">
        <f t="shared" si="0"/>
        <v>0</v>
      </c>
      <c r="M6" s="759">
        <f t="shared" si="0"/>
        <v>0</v>
      </c>
      <c r="N6" s="766">
        <f>SUM(J6:M6)</f>
        <v>0</v>
      </c>
      <c r="Q6" s="795"/>
    </row>
    <row r="7" spans="1:17">
      <c r="A7" s="762">
        <v>42767</v>
      </c>
      <c r="B7" s="763">
        <v>32892.54</v>
      </c>
      <c r="C7" s="763">
        <f t="shared" ref="C7:C17" si="1">ROUND(B6*H7/12,0)</f>
        <v>15</v>
      </c>
      <c r="D7" s="763">
        <f>+C7+D6</f>
        <v>15</v>
      </c>
      <c r="E7" s="763">
        <f>+B7+C6+C7</f>
        <v>32907.54</v>
      </c>
      <c r="F7" s="764"/>
      <c r="G7" s="765" t="s">
        <v>77</v>
      </c>
      <c r="H7" s="765">
        <v>1.0999999999999999E-2</v>
      </c>
      <c r="I7" s="760"/>
      <c r="J7" s="763">
        <f>C7*$J$5</f>
        <v>7.0785</v>
      </c>
      <c r="K7" s="763">
        <f>C7*$K$5</f>
        <v>1.2929999999999999</v>
      </c>
      <c r="L7" s="763">
        <f>C7*$L$5</f>
        <v>4.6425000000000001</v>
      </c>
      <c r="M7" s="763">
        <f>C7*$M$5</f>
        <v>1.9859999999999998</v>
      </c>
      <c r="N7" s="763">
        <f>SUM(J7:M7)</f>
        <v>15</v>
      </c>
      <c r="Q7" s="795"/>
    </row>
    <row r="8" spans="1:17">
      <c r="A8" s="762">
        <v>42795</v>
      </c>
      <c r="B8" s="763">
        <v>49338.81</v>
      </c>
      <c r="C8" s="763">
        <f t="shared" si="1"/>
        <v>30</v>
      </c>
      <c r="D8" s="763">
        <f t="shared" ref="D8:D17" si="2">+C8+D7</f>
        <v>45</v>
      </c>
      <c r="E8" s="763">
        <f>+B8+SUM(C6:C8)</f>
        <v>49383.81</v>
      </c>
      <c r="F8" s="764"/>
      <c r="G8" s="765" t="s">
        <v>77</v>
      </c>
      <c r="H8" s="765">
        <v>1.0999999999999999E-2</v>
      </c>
      <c r="I8" s="760"/>
      <c r="J8" s="763">
        <f t="shared" ref="J8:J17" si="3">C8*$J$5</f>
        <v>14.157</v>
      </c>
      <c r="K8" s="763">
        <f t="shared" ref="K8:K17" si="4">C8*$K$5</f>
        <v>2.5859999999999999</v>
      </c>
      <c r="L8" s="763">
        <f t="shared" ref="L8:L17" si="5">C8*$L$5</f>
        <v>9.2850000000000001</v>
      </c>
      <c r="M8" s="763">
        <f t="shared" ref="M8:M17" si="6">C8*$M$5</f>
        <v>3.9719999999999995</v>
      </c>
      <c r="N8" s="763">
        <f t="shared" ref="N8:N17" si="7">SUM(J8:M8)</f>
        <v>30</v>
      </c>
      <c r="Q8" s="795"/>
    </row>
    <row r="9" spans="1:17">
      <c r="A9" s="762">
        <v>42826</v>
      </c>
      <c r="B9" s="763">
        <v>65785.08</v>
      </c>
      <c r="C9" s="763">
        <f t="shared" si="1"/>
        <v>45</v>
      </c>
      <c r="D9" s="763">
        <f t="shared" si="2"/>
        <v>90</v>
      </c>
      <c r="E9" s="763">
        <f>+B9+SUM(C6:C9)</f>
        <v>65875.08</v>
      </c>
      <c r="F9" s="764"/>
      <c r="G9" s="765" t="s">
        <v>78</v>
      </c>
      <c r="H9" s="765">
        <v>1.0999999999999999E-2</v>
      </c>
      <c r="I9" s="760"/>
      <c r="J9" s="763">
        <f t="shared" si="3"/>
        <v>21.235499999999998</v>
      </c>
      <c r="K9" s="763">
        <f t="shared" si="4"/>
        <v>3.879</v>
      </c>
      <c r="L9" s="763">
        <f t="shared" si="5"/>
        <v>13.9275</v>
      </c>
      <c r="M9" s="763">
        <f t="shared" si="6"/>
        <v>5.9579999999999993</v>
      </c>
      <c r="N9" s="763">
        <f t="shared" si="7"/>
        <v>45</v>
      </c>
      <c r="Q9" s="795"/>
    </row>
    <row r="10" spans="1:17">
      <c r="A10" s="762">
        <v>42856</v>
      </c>
      <c r="B10" s="763">
        <v>82231.350000000006</v>
      </c>
      <c r="C10" s="763">
        <f t="shared" si="1"/>
        <v>60</v>
      </c>
      <c r="D10" s="763">
        <f t="shared" si="2"/>
        <v>150</v>
      </c>
      <c r="E10" s="763">
        <f>+B10+SUM(C6:C10)</f>
        <v>82381.350000000006</v>
      </c>
      <c r="F10" s="764"/>
      <c r="G10" s="765" t="s">
        <v>78</v>
      </c>
      <c r="H10" s="765">
        <v>1.0999999999999999E-2</v>
      </c>
      <c r="I10" s="760"/>
      <c r="J10" s="763">
        <f t="shared" si="3"/>
        <v>28.314</v>
      </c>
      <c r="K10" s="763">
        <f t="shared" si="4"/>
        <v>5.1719999999999997</v>
      </c>
      <c r="L10" s="763">
        <f t="shared" si="5"/>
        <v>18.57</v>
      </c>
      <c r="M10" s="763">
        <f t="shared" si="6"/>
        <v>7.9439999999999991</v>
      </c>
      <c r="N10" s="763">
        <f t="shared" si="7"/>
        <v>60</v>
      </c>
      <c r="Q10" s="795"/>
    </row>
    <row r="11" spans="1:17">
      <c r="A11" s="762">
        <v>42887</v>
      </c>
      <c r="B11" s="763">
        <v>104049.31</v>
      </c>
      <c r="C11" s="763">
        <f t="shared" si="1"/>
        <v>75</v>
      </c>
      <c r="D11" s="763">
        <f t="shared" si="2"/>
        <v>225</v>
      </c>
      <c r="E11" s="763">
        <f>+B11+SUM(C6:C11)</f>
        <v>104274.31</v>
      </c>
      <c r="F11" s="764"/>
      <c r="G11" s="765" t="s">
        <v>78</v>
      </c>
      <c r="H11" s="765">
        <v>1.0999999999999999E-2</v>
      </c>
      <c r="J11" s="763">
        <f t="shared" si="3"/>
        <v>35.392499999999998</v>
      </c>
      <c r="K11" s="763">
        <f t="shared" si="4"/>
        <v>6.4649999999999999</v>
      </c>
      <c r="L11" s="763">
        <f t="shared" si="5"/>
        <v>23.212499999999999</v>
      </c>
      <c r="M11" s="763">
        <f t="shared" si="6"/>
        <v>9.93</v>
      </c>
      <c r="N11" s="763">
        <f t="shared" si="7"/>
        <v>75</v>
      </c>
      <c r="Q11" s="795"/>
    </row>
    <row r="12" spans="1:17">
      <c r="A12" s="762">
        <v>42917</v>
      </c>
      <c r="B12" s="763">
        <v>130230.5</v>
      </c>
      <c r="C12" s="763">
        <f t="shared" si="1"/>
        <v>95</v>
      </c>
      <c r="D12" s="763">
        <f t="shared" si="2"/>
        <v>320</v>
      </c>
      <c r="E12" s="763">
        <f>+B12+SUM(C6:C12)</f>
        <v>130550.5</v>
      </c>
      <c r="F12" s="764"/>
      <c r="G12" s="765" t="s">
        <v>79</v>
      </c>
      <c r="H12" s="767">
        <v>1.0999999999999999E-2</v>
      </c>
      <c r="J12" s="763">
        <f t="shared" si="3"/>
        <v>44.830500000000001</v>
      </c>
      <c r="K12" s="763">
        <f t="shared" si="4"/>
        <v>8.1890000000000001</v>
      </c>
      <c r="L12" s="763">
        <f t="shared" si="5"/>
        <v>29.4025</v>
      </c>
      <c r="M12" s="763">
        <f t="shared" si="6"/>
        <v>12.577999999999999</v>
      </c>
      <c r="N12" s="763">
        <f t="shared" si="7"/>
        <v>95</v>
      </c>
      <c r="Q12" s="795"/>
    </row>
    <row r="13" spans="1:17">
      <c r="A13" s="762">
        <v>42948</v>
      </c>
      <c r="B13" s="763">
        <v>151965.01</v>
      </c>
      <c r="C13" s="763">
        <f t="shared" si="1"/>
        <v>119</v>
      </c>
      <c r="D13" s="763">
        <f t="shared" si="2"/>
        <v>439</v>
      </c>
      <c r="E13" s="763">
        <f>+B13+SUM(C6:C13)</f>
        <v>152404.01</v>
      </c>
      <c r="F13" s="764"/>
      <c r="G13" s="765" t="s">
        <v>79</v>
      </c>
      <c r="H13" s="767">
        <v>1.0999999999999999E-2</v>
      </c>
      <c r="J13" s="763">
        <f t="shared" si="3"/>
        <v>56.156099999999995</v>
      </c>
      <c r="K13" s="763">
        <f t="shared" si="4"/>
        <v>10.2578</v>
      </c>
      <c r="L13" s="763">
        <f t="shared" si="5"/>
        <v>36.830500000000001</v>
      </c>
      <c r="M13" s="763">
        <f t="shared" si="6"/>
        <v>15.755599999999999</v>
      </c>
      <c r="N13" s="763">
        <f t="shared" si="7"/>
        <v>119</v>
      </c>
      <c r="Q13" s="795"/>
    </row>
    <row r="14" spans="1:17">
      <c r="A14" s="762">
        <v>42979</v>
      </c>
      <c r="B14" s="763">
        <v>173699.52000000002</v>
      </c>
      <c r="C14" s="763">
        <f t="shared" si="1"/>
        <v>139</v>
      </c>
      <c r="D14" s="763">
        <f t="shared" si="2"/>
        <v>578</v>
      </c>
      <c r="E14" s="763">
        <f>+B14+SUM(C6:C14)</f>
        <v>174277.52000000002</v>
      </c>
      <c r="F14" s="764"/>
      <c r="G14" s="765" t="s">
        <v>79</v>
      </c>
      <c r="H14" s="767">
        <v>1.0999999999999999E-2</v>
      </c>
      <c r="J14" s="763">
        <f t="shared" si="3"/>
        <v>65.594099999999997</v>
      </c>
      <c r="K14" s="763">
        <f t="shared" si="4"/>
        <v>11.9818</v>
      </c>
      <c r="L14" s="763">
        <f t="shared" si="5"/>
        <v>43.020499999999998</v>
      </c>
      <c r="M14" s="763">
        <f t="shared" si="6"/>
        <v>18.403599999999997</v>
      </c>
      <c r="N14" s="763">
        <f t="shared" si="7"/>
        <v>139</v>
      </c>
      <c r="Q14" s="795"/>
    </row>
    <row r="15" spans="1:17">
      <c r="A15" s="762">
        <v>43009</v>
      </c>
      <c r="B15" s="763">
        <v>195434.03000000003</v>
      </c>
      <c r="C15" s="763">
        <f t="shared" si="1"/>
        <v>217</v>
      </c>
      <c r="D15" s="763">
        <f t="shared" si="2"/>
        <v>795</v>
      </c>
      <c r="E15" s="763">
        <f>+B15+SUM(C6:C15)</f>
        <v>196229.03000000003</v>
      </c>
      <c r="F15" s="764"/>
      <c r="G15" s="765" t="s">
        <v>80</v>
      </c>
      <c r="H15" s="767">
        <v>1.4999999999999999E-2</v>
      </c>
      <c r="J15" s="763">
        <f t="shared" si="3"/>
        <v>102.4023</v>
      </c>
      <c r="K15" s="763">
        <f t="shared" si="4"/>
        <v>18.705400000000001</v>
      </c>
      <c r="L15" s="763">
        <f t="shared" si="5"/>
        <v>67.161500000000004</v>
      </c>
      <c r="M15" s="763">
        <f t="shared" si="6"/>
        <v>28.730799999999999</v>
      </c>
      <c r="N15" s="763">
        <f t="shared" si="7"/>
        <v>217</v>
      </c>
      <c r="Q15" s="795"/>
    </row>
    <row r="16" spans="1:17">
      <c r="A16" s="762">
        <v>43040</v>
      </c>
      <c r="B16" s="763">
        <v>217168.54000000004</v>
      </c>
      <c r="C16" s="763">
        <f t="shared" si="1"/>
        <v>244</v>
      </c>
      <c r="D16" s="763">
        <f t="shared" si="2"/>
        <v>1039</v>
      </c>
      <c r="E16" s="763">
        <f>+B16+SUM(C6:C16)</f>
        <v>218207.54000000004</v>
      </c>
      <c r="F16" s="764"/>
      <c r="G16" s="765" t="s">
        <v>80</v>
      </c>
      <c r="H16" s="767">
        <v>1.4999999999999999E-2</v>
      </c>
      <c r="J16" s="763">
        <f t="shared" si="3"/>
        <v>115.14359999999999</v>
      </c>
      <c r="K16" s="763">
        <f t="shared" si="4"/>
        <v>21.032799999999998</v>
      </c>
      <c r="L16" s="763">
        <f t="shared" si="5"/>
        <v>75.518000000000001</v>
      </c>
      <c r="M16" s="763">
        <f t="shared" si="6"/>
        <v>32.305599999999998</v>
      </c>
      <c r="N16" s="763">
        <f t="shared" si="7"/>
        <v>244</v>
      </c>
      <c r="Q16" s="795"/>
    </row>
    <row r="17" spans="1:17">
      <c r="A17" s="762">
        <v>43070</v>
      </c>
      <c r="B17" s="763">
        <v>293223.36000000004</v>
      </c>
      <c r="C17" s="763">
        <f t="shared" si="1"/>
        <v>271</v>
      </c>
      <c r="D17" s="763">
        <f t="shared" si="2"/>
        <v>1310</v>
      </c>
      <c r="E17" s="768">
        <f>+B17+SUM(C6:C17)</f>
        <v>294533.36000000004</v>
      </c>
      <c r="F17" s="764"/>
      <c r="G17" s="765" t="s">
        <v>80</v>
      </c>
      <c r="H17" s="767">
        <v>1.4999999999999999E-2</v>
      </c>
      <c r="J17" s="763">
        <f t="shared" si="3"/>
        <v>127.8849</v>
      </c>
      <c r="K17" s="763">
        <f t="shared" si="4"/>
        <v>23.360199999999999</v>
      </c>
      <c r="L17" s="763">
        <f t="shared" si="5"/>
        <v>83.874499999999998</v>
      </c>
      <c r="M17" s="763">
        <f t="shared" si="6"/>
        <v>35.880399999999995</v>
      </c>
      <c r="N17" s="763">
        <f t="shared" si="7"/>
        <v>271</v>
      </c>
      <c r="Q17" s="795"/>
    </row>
    <row r="18" spans="1:17" ht="15">
      <c r="F18"/>
      <c r="Q18" s="795"/>
    </row>
    <row r="19" spans="1:17" ht="15">
      <c r="A19" s="769" t="s">
        <v>430</v>
      </c>
      <c r="B19" s="770">
        <f>B17</f>
        <v>293223.36000000004</v>
      </c>
      <c r="C19" s="763"/>
      <c r="D19" s="763"/>
      <c r="E19" s="763"/>
      <c r="F19"/>
      <c r="G19"/>
      <c r="H19"/>
      <c r="I19"/>
      <c r="J19" s="771"/>
      <c r="K19" s="771"/>
      <c r="L19" s="771"/>
      <c r="M19" s="771"/>
      <c r="N19" s="771"/>
      <c r="Q19" s="795"/>
    </row>
    <row r="20" spans="1:17" ht="15">
      <c r="A20" s="772">
        <v>43101</v>
      </c>
      <c r="B20" s="773">
        <f>B19</f>
        <v>293223.36000000004</v>
      </c>
      <c r="C20" s="773">
        <f>ROUND(B19*H20/12,0)</f>
        <v>367</v>
      </c>
      <c r="D20" s="773">
        <f>+C20+D17</f>
        <v>1677</v>
      </c>
      <c r="E20" s="773">
        <f>+B20+SUM($C$6:C20)</f>
        <v>294900.36000000004</v>
      </c>
      <c r="F20"/>
      <c r="G20" s="774" t="s">
        <v>81</v>
      </c>
      <c r="H20" s="775">
        <v>1.4999999999999999E-2</v>
      </c>
      <c r="J20" s="763">
        <f t="shared" ref="J20:J31" si="8">C20*$J$5</f>
        <v>173.18729999999999</v>
      </c>
      <c r="K20" s="763">
        <f t="shared" ref="K20:K31" si="9">C20*$K$5</f>
        <v>31.635400000000001</v>
      </c>
      <c r="L20" s="763">
        <f t="shared" ref="L20:L31" si="10">C20*$L$5</f>
        <v>113.5865</v>
      </c>
      <c r="M20" s="763">
        <f t="shared" ref="M20:M31" si="11">C20*$M$5</f>
        <v>48.590799999999994</v>
      </c>
      <c r="N20" s="763">
        <f t="shared" ref="N20:N31" si="12">SUM(J20:M20)</f>
        <v>367</v>
      </c>
      <c r="Q20" s="795"/>
    </row>
    <row r="21" spans="1:17">
      <c r="A21" s="772">
        <v>43132</v>
      </c>
      <c r="B21" s="773">
        <v>293223.36</v>
      </c>
      <c r="C21" s="763">
        <f>ROUND(B20*H21/12,0)</f>
        <v>367</v>
      </c>
      <c r="D21" s="773">
        <f>+C21+D20</f>
        <v>2044</v>
      </c>
      <c r="E21" s="773">
        <f>+B21+SUM($C$6:C21)</f>
        <v>295267.36</v>
      </c>
      <c r="F21" s="764"/>
      <c r="G21" s="776" t="s">
        <v>81</v>
      </c>
      <c r="H21" s="777">
        <v>1.4999999999999999E-2</v>
      </c>
      <c r="J21" s="763">
        <f t="shared" si="8"/>
        <v>173.18729999999999</v>
      </c>
      <c r="K21" s="763">
        <f t="shared" si="9"/>
        <v>31.635400000000001</v>
      </c>
      <c r="L21" s="763">
        <f t="shared" si="10"/>
        <v>113.5865</v>
      </c>
      <c r="M21" s="763">
        <f t="shared" si="11"/>
        <v>48.590799999999994</v>
      </c>
      <c r="N21" s="763">
        <f t="shared" si="12"/>
        <v>367</v>
      </c>
      <c r="Q21" s="795"/>
    </row>
    <row r="22" spans="1:17">
      <c r="A22" s="772">
        <v>43160</v>
      </c>
      <c r="B22" s="773">
        <v>293223.36</v>
      </c>
      <c r="C22" s="763">
        <f>ROUND(B21*H22/12,0)</f>
        <v>367</v>
      </c>
      <c r="D22" s="773">
        <f t="shared" ref="D22:D31" si="13">+C22+D21</f>
        <v>2411</v>
      </c>
      <c r="E22" s="773">
        <f>+B22+SUM($C$6:C22)</f>
        <v>295634.36</v>
      </c>
      <c r="F22" s="764"/>
      <c r="G22" s="765" t="s">
        <v>81</v>
      </c>
      <c r="H22" s="767">
        <v>1.4999999999999999E-2</v>
      </c>
      <c r="J22" s="763">
        <f t="shared" si="8"/>
        <v>173.18729999999999</v>
      </c>
      <c r="K22" s="763">
        <f t="shared" si="9"/>
        <v>31.635400000000001</v>
      </c>
      <c r="L22" s="763">
        <f t="shared" si="10"/>
        <v>113.5865</v>
      </c>
      <c r="M22" s="763">
        <f t="shared" si="11"/>
        <v>48.590799999999994</v>
      </c>
      <c r="N22" s="763">
        <f t="shared" si="12"/>
        <v>367</v>
      </c>
      <c r="Q22" s="795"/>
    </row>
    <row r="23" spans="1:17">
      <c r="A23" s="772">
        <v>43191</v>
      </c>
      <c r="B23" s="773">
        <v>293223.36</v>
      </c>
      <c r="C23" s="763">
        <f>ROUND(B22*H23/12,0)</f>
        <v>462</v>
      </c>
      <c r="D23" s="773">
        <f t="shared" si="13"/>
        <v>2873</v>
      </c>
      <c r="E23" s="773">
        <f>+B23+SUM($C$6:C23)</f>
        <v>296096.36</v>
      </c>
      <c r="F23" s="764"/>
      <c r="G23" s="765" t="s">
        <v>82</v>
      </c>
      <c r="H23" s="767">
        <v>1.89E-2</v>
      </c>
      <c r="J23" s="763">
        <f t="shared" si="8"/>
        <v>218.01779999999999</v>
      </c>
      <c r="K23" s="763">
        <f t="shared" si="9"/>
        <v>39.824399999999997</v>
      </c>
      <c r="L23" s="763">
        <f t="shared" si="10"/>
        <v>142.989</v>
      </c>
      <c r="M23" s="763">
        <f t="shared" si="11"/>
        <v>61.168799999999997</v>
      </c>
      <c r="N23" s="763">
        <f t="shared" si="12"/>
        <v>461.99999999999994</v>
      </c>
      <c r="Q23" s="795"/>
    </row>
    <row r="24" spans="1:17">
      <c r="A24" s="772">
        <v>43221</v>
      </c>
      <c r="B24" s="773">
        <v>293223.36</v>
      </c>
      <c r="C24" s="763">
        <f t="shared" ref="C24:C31" si="14">ROUND(B23*H24/12,0)</f>
        <v>462</v>
      </c>
      <c r="D24" s="773">
        <f t="shared" si="13"/>
        <v>3335</v>
      </c>
      <c r="E24" s="773">
        <f>+B24+SUM($C$6:C24)</f>
        <v>296558.36</v>
      </c>
      <c r="F24" s="764"/>
      <c r="G24" s="765" t="s">
        <v>82</v>
      </c>
      <c r="H24" s="767">
        <v>1.89E-2</v>
      </c>
      <c r="I24" s="778"/>
      <c r="J24" s="763">
        <f t="shared" si="8"/>
        <v>218.01779999999999</v>
      </c>
      <c r="K24" s="763">
        <f t="shared" si="9"/>
        <v>39.824399999999997</v>
      </c>
      <c r="L24" s="763">
        <f t="shared" si="10"/>
        <v>142.989</v>
      </c>
      <c r="M24" s="763">
        <f t="shared" si="11"/>
        <v>61.168799999999997</v>
      </c>
      <c r="N24" s="763">
        <f t="shared" si="12"/>
        <v>461.99999999999994</v>
      </c>
      <c r="Q24" s="795"/>
    </row>
    <row r="25" spans="1:17">
      <c r="A25" s="772">
        <v>43252</v>
      </c>
      <c r="B25" s="773">
        <v>436763.53</v>
      </c>
      <c r="C25" s="763">
        <f t="shared" si="14"/>
        <v>462</v>
      </c>
      <c r="D25" s="773">
        <f t="shared" si="13"/>
        <v>3797</v>
      </c>
      <c r="E25" s="773">
        <f>+B25+SUM($C$6:C25)</f>
        <v>440560.53</v>
      </c>
      <c r="F25" s="764"/>
      <c r="G25" s="765" t="s">
        <v>82</v>
      </c>
      <c r="H25" s="767">
        <v>1.89E-2</v>
      </c>
      <c r="I25" s="778"/>
      <c r="J25" s="763">
        <f t="shared" si="8"/>
        <v>218.01779999999999</v>
      </c>
      <c r="K25" s="763">
        <f t="shared" si="9"/>
        <v>39.824399999999997</v>
      </c>
      <c r="L25" s="763">
        <f t="shared" si="10"/>
        <v>142.989</v>
      </c>
      <c r="M25" s="763">
        <f t="shared" si="11"/>
        <v>61.168799999999997</v>
      </c>
      <c r="N25" s="763">
        <f t="shared" si="12"/>
        <v>461.99999999999994</v>
      </c>
      <c r="Q25" s="795"/>
    </row>
    <row r="26" spans="1:17">
      <c r="A26" s="772">
        <v>43282</v>
      </c>
      <c r="B26" s="773">
        <v>436763.53</v>
      </c>
      <c r="C26" s="763">
        <f t="shared" si="14"/>
        <v>688</v>
      </c>
      <c r="D26" s="773">
        <f t="shared" si="13"/>
        <v>4485</v>
      </c>
      <c r="E26" s="773">
        <f>+B26+SUM($C$6:C26)</f>
        <v>441248.53</v>
      </c>
      <c r="F26" s="764"/>
      <c r="G26" s="779" t="s">
        <v>83</v>
      </c>
      <c r="H26" s="767">
        <v>1.89E-2</v>
      </c>
      <c r="I26" s="778"/>
      <c r="J26" s="763">
        <f t="shared" si="8"/>
        <v>324.66719999999998</v>
      </c>
      <c r="K26" s="763">
        <f t="shared" si="9"/>
        <v>59.305599999999998</v>
      </c>
      <c r="L26" s="763">
        <f t="shared" si="10"/>
        <v>212.93600000000001</v>
      </c>
      <c r="M26" s="763">
        <f t="shared" si="11"/>
        <v>91.091199999999986</v>
      </c>
      <c r="N26" s="763">
        <f t="shared" si="12"/>
        <v>688</v>
      </c>
      <c r="Q26" s="795"/>
    </row>
    <row r="27" spans="1:17">
      <c r="A27" s="772">
        <v>43313</v>
      </c>
      <c r="B27" s="773">
        <v>436763.53</v>
      </c>
      <c r="C27" s="763">
        <f t="shared" si="14"/>
        <v>688</v>
      </c>
      <c r="D27" s="773">
        <f t="shared" si="13"/>
        <v>5173</v>
      </c>
      <c r="E27" s="773">
        <f>+B27+SUM($C$6:C27)</f>
        <v>441936.53</v>
      </c>
      <c r="F27" s="764"/>
      <c r="G27" s="779" t="s">
        <v>83</v>
      </c>
      <c r="H27" s="767">
        <v>1.89E-2</v>
      </c>
      <c r="I27" s="778"/>
      <c r="J27" s="763">
        <f t="shared" si="8"/>
        <v>324.66719999999998</v>
      </c>
      <c r="K27" s="763">
        <f t="shared" si="9"/>
        <v>59.305599999999998</v>
      </c>
      <c r="L27" s="763">
        <f t="shared" si="10"/>
        <v>212.93600000000001</v>
      </c>
      <c r="M27" s="763">
        <f t="shared" si="11"/>
        <v>91.091199999999986</v>
      </c>
      <c r="N27" s="763">
        <f t="shared" si="12"/>
        <v>688</v>
      </c>
      <c r="Q27" s="795"/>
    </row>
    <row r="28" spans="1:17">
      <c r="A28" s="772">
        <v>43344</v>
      </c>
      <c r="B28" s="773">
        <v>436763.53</v>
      </c>
      <c r="C28" s="763">
        <f t="shared" si="14"/>
        <v>688</v>
      </c>
      <c r="D28" s="773">
        <f t="shared" si="13"/>
        <v>5861</v>
      </c>
      <c r="E28" s="773">
        <f>+B28+SUM($C$6:C28)</f>
        <v>442624.53</v>
      </c>
      <c r="F28" s="764"/>
      <c r="G28" s="779" t="s">
        <v>83</v>
      </c>
      <c r="H28" s="767">
        <v>1.89E-2</v>
      </c>
      <c r="I28" s="778"/>
      <c r="J28" s="763">
        <f t="shared" si="8"/>
        <v>324.66719999999998</v>
      </c>
      <c r="K28" s="763">
        <f t="shared" si="9"/>
        <v>59.305599999999998</v>
      </c>
      <c r="L28" s="763">
        <f t="shared" si="10"/>
        <v>212.93600000000001</v>
      </c>
      <c r="M28" s="763">
        <f t="shared" si="11"/>
        <v>91.091199999999986</v>
      </c>
      <c r="N28" s="763">
        <f t="shared" si="12"/>
        <v>688</v>
      </c>
      <c r="Q28" s="795"/>
    </row>
    <row r="29" spans="1:17">
      <c r="A29" s="772">
        <v>43374</v>
      </c>
      <c r="B29" s="773">
        <v>436763.53</v>
      </c>
      <c r="C29" s="763">
        <f t="shared" si="14"/>
        <v>790</v>
      </c>
      <c r="D29" s="773">
        <f t="shared" si="13"/>
        <v>6651</v>
      </c>
      <c r="E29" s="773">
        <f>+B29+SUM($C$6:C29)</f>
        <v>443414.53</v>
      </c>
      <c r="F29" s="764"/>
      <c r="G29" s="779" t="s">
        <v>84</v>
      </c>
      <c r="H29" s="780">
        <v>2.1700000000000001E-2</v>
      </c>
      <c r="I29" s="778"/>
      <c r="J29" s="763">
        <f t="shared" si="8"/>
        <v>372.80099999999999</v>
      </c>
      <c r="K29" s="763">
        <f t="shared" si="9"/>
        <v>68.097999999999999</v>
      </c>
      <c r="L29" s="763">
        <f t="shared" si="10"/>
        <v>244.505</v>
      </c>
      <c r="M29" s="763">
        <f t="shared" si="11"/>
        <v>104.59599999999999</v>
      </c>
      <c r="N29" s="763">
        <f t="shared" si="12"/>
        <v>790</v>
      </c>
      <c r="Q29" s="795"/>
    </row>
    <row r="30" spans="1:17">
      <c r="A30" s="772">
        <v>43405</v>
      </c>
      <c r="B30" s="773">
        <v>436763.53</v>
      </c>
      <c r="C30" s="763">
        <f t="shared" si="14"/>
        <v>790</v>
      </c>
      <c r="D30" s="773">
        <f t="shared" si="13"/>
        <v>7441</v>
      </c>
      <c r="E30" s="773">
        <f>+B30+SUM($C$6:C30)</f>
        <v>444204.53</v>
      </c>
      <c r="F30" s="764"/>
      <c r="G30" s="779" t="s">
        <v>84</v>
      </c>
      <c r="H30" s="780">
        <v>2.1700000000000001E-2</v>
      </c>
      <c r="I30" s="778"/>
      <c r="J30" s="763">
        <f t="shared" si="8"/>
        <v>372.80099999999999</v>
      </c>
      <c r="K30" s="763">
        <f t="shared" si="9"/>
        <v>68.097999999999999</v>
      </c>
      <c r="L30" s="763">
        <f t="shared" si="10"/>
        <v>244.505</v>
      </c>
      <c r="M30" s="763">
        <f t="shared" si="11"/>
        <v>104.59599999999999</v>
      </c>
      <c r="N30" s="763">
        <f t="shared" si="12"/>
        <v>790</v>
      </c>
      <c r="Q30" s="795"/>
    </row>
    <row r="31" spans="1:17">
      <c r="A31" s="772">
        <v>43435</v>
      </c>
      <c r="B31" s="773">
        <v>436763.53</v>
      </c>
      <c r="C31" s="763">
        <f t="shared" si="14"/>
        <v>790</v>
      </c>
      <c r="D31" s="773">
        <f t="shared" si="13"/>
        <v>8231</v>
      </c>
      <c r="E31" s="781">
        <f>+B31+SUM($C$6:C31)</f>
        <v>444994.53</v>
      </c>
      <c r="F31" s="764"/>
      <c r="G31" s="779" t="s">
        <v>84</v>
      </c>
      <c r="H31" s="780">
        <v>2.1700000000000001E-2</v>
      </c>
      <c r="I31" s="778"/>
      <c r="J31" s="763">
        <f t="shared" si="8"/>
        <v>372.80099999999999</v>
      </c>
      <c r="K31" s="763">
        <f t="shared" si="9"/>
        <v>68.097999999999999</v>
      </c>
      <c r="L31" s="763">
        <f t="shared" si="10"/>
        <v>244.505</v>
      </c>
      <c r="M31" s="763">
        <f t="shared" si="11"/>
        <v>104.59599999999999</v>
      </c>
      <c r="N31" s="763">
        <f t="shared" si="12"/>
        <v>790</v>
      </c>
      <c r="Q31" s="795"/>
    </row>
    <row r="32" spans="1:17" ht="15">
      <c r="F32"/>
      <c r="H32"/>
      <c r="I32"/>
      <c r="J32" s="771"/>
      <c r="K32" s="771"/>
      <c r="L32" s="771"/>
      <c r="M32" s="771"/>
      <c r="N32" s="771"/>
      <c r="O32"/>
      <c r="Q32" s="795"/>
    </row>
    <row r="33" spans="1:17" ht="15">
      <c r="A33" s="769" t="s">
        <v>431</v>
      </c>
      <c r="B33" s="782">
        <f>B31</f>
        <v>436763.53</v>
      </c>
      <c r="C33" s="763"/>
      <c r="D33" s="763"/>
      <c r="E33" s="763"/>
      <c r="F33"/>
      <c r="G33"/>
      <c r="H33"/>
      <c r="I33"/>
      <c r="J33" s="771"/>
      <c r="K33" s="771"/>
      <c r="L33" s="771"/>
      <c r="M33" s="771"/>
      <c r="N33" s="771"/>
      <c r="Q33" s="795"/>
    </row>
    <row r="34" spans="1:17" ht="15">
      <c r="A34" s="772">
        <v>43466</v>
      </c>
      <c r="B34" s="783">
        <f>B33</f>
        <v>436763.53</v>
      </c>
      <c r="C34" s="773">
        <f>ROUND(B33*H34/12,0)</f>
        <v>892</v>
      </c>
      <c r="D34" s="773">
        <f>+C34+D31</f>
        <v>9123</v>
      </c>
      <c r="E34" s="773">
        <f>+B34+SUM($C$6:C34)</f>
        <v>445886.53</v>
      </c>
      <c r="F34"/>
      <c r="G34" s="774" t="s">
        <v>85</v>
      </c>
      <c r="H34" s="775">
        <v>2.4500000000000001E-2</v>
      </c>
      <c r="I34" s="778"/>
      <c r="J34" s="763">
        <f t="shared" ref="J34:J45" si="15">C34*$J$5</f>
        <v>420.9348</v>
      </c>
      <c r="K34" s="763">
        <f t="shared" ref="K34:K45" si="16">C34*$K$5</f>
        <v>76.8904</v>
      </c>
      <c r="L34" s="763">
        <f t="shared" ref="L34:L45" si="17">C34*$L$5</f>
        <v>276.07400000000001</v>
      </c>
      <c r="M34" s="763">
        <f t="shared" ref="M34:M45" si="18">C34*$M$5</f>
        <v>118.10079999999999</v>
      </c>
      <c r="N34" s="763">
        <f t="shared" ref="N34:N45" si="19">SUM(J34:M34)</f>
        <v>892</v>
      </c>
      <c r="Q34" s="795"/>
    </row>
    <row r="35" spans="1:17">
      <c r="A35" s="772">
        <v>43497</v>
      </c>
      <c r="B35" s="783">
        <f t="shared" ref="B35:B45" si="20">B34</f>
        <v>436763.53</v>
      </c>
      <c r="C35" s="763">
        <f t="shared" ref="C35:C45" si="21">ROUND(B34*H35/12,0)</f>
        <v>892</v>
      </c>
      <c r="D35" s="773">
        <f>+C35+D34</f>
        <v>10015</v>
      </c>
      <c r="E35" s="773">
        <f>+B35+SUM($C$6:C35)</f>
        <v>446778.53</v>
      </c>
      <c r="F35" s="764"/>
      <c r="G35" s="779" t="s">
        <v>85</v>
      </c>
      <c r="H35" s="775">
        <v>2.4500000000000001E-2</v>
      </c>
      <c r="I35" s="778"/>
      <c r="J35" s="763">
        <f t="shared" si="15"/>
        <v>420.9348</v>
      </c>
      <c r="K35" s="763">
        <f t="shared" si="16"/>
        <v>76.8904</v>
      </c>
      <c r="L35" s="763">
        <f t="shared" si="17"/>
        <v>276.07400000000001</v>
      </c>
      <c r="M35" s="763">
        <f t="shared" si="18"/>
        <v>118.10079999999999</v>
      </c>
      <c r="N35" s="763">
        <f t="shared" si="19"/>
        <v>892</v>
      </c>
      <c r="Q35" s="795"/>
    </row>
    <row r="36" spans="1:17">
      <c r="A36" s="772">
        <v>43525</v>
      </c>
      <c r="B36" s="783">
        <f t="shared" si="20"/>
        <v>436763.53</v>
      </c>
      <c r="C36" s="763">
        <f t="shared" si="21"/>
        <v>892</v>
      </c>
      <c r="D36" s="773">
        <f t="shared" ref="D36:D45" si="22">+C36+D35</f>
        <v>10907</v>
      </c>
      <c r="E36" s="773">
        <f>+B36+SUM($C$6:C36)</f>
        <v>447670.53</v>
      </c>
      <c r="F36" s="764"/>
      <c r="G36" s="779" t="s">
        <v>85</v>
      </c>
      <c r="H36" s="775">
        <v>2.4500000000000001E-2</v>
      </c>
      <c r="I36" s="778"/>
      <c r="J36" s="763">
        <f t="shared" si="15"/>
        <v>420.9348</v>
      </c>
      <c r="K36" s="763">
        <f t="shared" si="16"/>
        <v>76.8904</v>
      </c>
      <c r="L36" s="763">
        <f t="shared" si="17"/>
        <v>276.07400000000001</v>
      </c>
      <c r="M36" s="763">
        <f t="shared" si="18"/>
        <v>118.10079999999999</v>
      </c>
      <c r="N36" s="763">
        <f t="shared" si="19"/>
        <v>892</v>
      </c>
      <c r="Q36" s="795"/>
    </row>
    <row r="37" spans="1:17">
      <c r="A37" s="772">
        <v>43556</v>
      </c>
      <c r="B37" s="783">
        <f t="shared" si="20"/>
        <v>436763.53</v>
      </c>
      <c r="C37" s="763">
        <f t="shared" si="21"/>
        <v>793</v>
      </c>
      <c r="D37" s="773">
        <f t="shared" si="22"/>
        <v>11700</v>
      </c>
      <c r="E37" s="773">
        <f>+B37+SUM($C$6:C37)</f>
        <v>448463.53</v>
      </c>
      <c r="F37" s="764"/>
      <c r="G37" s="779" t="s">
        <v>86</v>
      </c>
      <c r="H37" s="780">
        <v>2.18E-2</v>
      </c>
      <c r="I37" s="778"/>
      <c r="J37" s="763">
        <f t="shared" si="15"/>
        <v>374.2167</v>
      </c>
      <c r="K37" s="763">
        <f t="shared" si="16"/>
        <v>68.3566</v>
      </c>
      <c r="L37" s="763">
        <f t="shared" si="17"/>
        <v>245.43350000000001</v>
      </c>
      <c r="M37" s="763">
        <f t="shared" si="18"/>
        <v>104.99319999999999</v>
      </c>
      <c r="N37" s="763">
        <f t="shared" si="19"/>
        <v>793</v>
      </c>
      <c r="Q37" s="795"/>
    </row>
    <row r="38" spans="1:17">
      <c r="A38" s="772">
        <v>43586</v>
      </c>
      <c r="B38" s="783">
        <f t="shared" si="20"/>
        <v>436763.53</v>
      </c>
      <c r="C38" s="763">
        <f t="shared" si="21"/>
        <v>793</v>
      </c>
      <c r="D38" s="773">
        <f t="shared" si="22"/>
        <v>12493</v>
      </c>
      <c r="E38" s="773">
        <f>+B38+SUM($C$6:C38)</f>
        <v>449256.53</v>
      </c>
      <c r="F38" s="764"/>
      <c r="G38" s="779" t="s">
        <v>86</v>
      </c>
      <c r="H38" s="780">
        <v>2.18E-2</v>
      </c>
      <c r="I38" s="778"/>
      <c r="J38" s="763">
        <f t="shared" si="15"/>
        <v>374.2167</v>
      </c>
      <c r="K38" s="763">
        <f t="shared" si="16"/>
        <v>68.3566</v>
      </c>
      <c r="L38" s="763">
        <f t="shared" si="17"/>
        <v>245.43350000000001</v>
      </c>
      <c r="M38" s="763">
        <f t="shared" si="18"/>
        <v>104.99319999999999</v>
      </c>
      <c r="N38" s="763">
        <f t="shared" si="19"/>
        <v>793</v>
      </c>
      <c r="Q38" s="795"/>
    </row>
    <row r="39" spans="1:17">
      <c r="A39" s="772">
        <v>43617</v>
      </c>
      <c r="B39" s="783">
        <f t="shared" si="20"/>
        <v>436763.53</v>
      </c>
      <c r="C39" s="763">
        <f t="shared" si="21"/>
        <v>793</v>
      </c>
      <c r="D39" s="773">
        <f t="shared" si="22"/>
        <v>13286</v>
      </c>
      <c r="E39" s="773">
        <f>+B39+SUM($C$6:C39)</f>
        <v>450049.53</v>
      </c>
      <c r="F39" s="764"/>
      <c r="G39" s="779" t="s">
        <v>86</v>
      </c>
      <c r="H39" s="780">
        <v>2.18E-2</v>
      </c>
      <c r="I39" s="778"/>
      <c r="J39" s="763">
        <f t="shared" si="15"/>
        <v>374.2167</v>
      </c>
      <c r="K39" s="763">
        <f t="shared" si="16"/>
        <v>68.3566</v>
      </c>
      <c r="L39" s="763">
        <f t="shared" si="17"/>
        <v>245.43350000000001</v>
      </c>
      <c r="M39" s="763">
        <f t="shared" si="18"/>
        <v>104.99319999999999</v>
      </c>
      <c r="N39" s="763">
        <f t="shared" si="19"/>
        <v>793</v>
      </c>
      <c r="Q39" s="795"/>
    </row>
    <row r="40" spans="1:17">
      <c r="A40" s="772">
        <v>43678</v>
      </c>
      <c r="B40" s="783">
        <f t="shared" si="20"/>
        <v>436763.53</v>
      </c>
      <c r="C40" s="763">
        <f t="shared" si="21"/>
        <v>793</v>
      </c>
      <c r="D40" s="773">
        <f t="shared" si="22"/>
        <v>14079</v>
      </c>
      <c r="E40" s="773">
        <f>+B40+SUM($C$6:C40)</f>
        <v>450842.53</v>
      </c>
      <c r="F40" s="764"/>
      <c r="G40" s="779" t="s">
        <v>87</v>
      </c>
      <c r="H40" s="780">
        <v>2.18E-2</v>
      </c>
      <c r="I40" s="778"/>
      <c r="J40" s="763">
        <f t="shared" si="15"/>
        <v>374.2167</v>
      </c>
      <c r="K40" s="763">
        <f t="shared" si="16"/>
        <v>68.3566</v>
      </c>
      <c r="L40" s="763">
        <f t="shared" si="17"/>
        <v>245.43350000000001</v>
      </c>
      <c r="M40" s="763">
        <f t="shared" si="18"/>
        <v>104.99319999999999</v>
      </c>
      <c r="N40" s="763">
        <f t="shared" si="19"/>
        <v>793</v>
      </c>
      <c r="Q40" s="795"/>
    </row>
    <row r="41" spans="1:17">
      <c r="A41" s="772">
        <v>43678</v>
      </c>
      <c r="B41" s="783">
        <f t="shared" si="20"/>
        <v>436763.53</v>
      </c>
      <c r="C41" s="763">
        <f t="shared" si="21"/>
        <v>793</v>
      </c>
      <c r="D41" s="773">
        <f t="shared" si="22"/>
        <v>14872</v>
      </c>
      <c r="E41" s="773">
        <f>+B41+SUM($C$6:C41)</f>
        <v>451635.53</v>
      </c>
      <c r="F41" s="764"/>
      <c r="G41" s="779" t="s">
        <v>87</v>
      </c>
      <c r="H41" s="780">
        <v>2.18E-2</v>
      </c>
      <c r="I41" s="778"/>
      <c r="J41" s="763">
        <f t="shared" si="15"/>
        <v>374.2167</v>
      </c>
      <c r="K41" s="763">
        <f t="shared" si="16"/>
        <v>68.3566</v>
      </c>
      <c r="L41" s="763">
        <f t="shared" si="17"/>
        <v>245.43350000000001</v>
      </c>
      <c r="M41" s="763">
        <f t="shared" si="18"/>
        <v>104.99319999999999</v>
      </c>
      <c r="N41" s="763">
        <f t="shared" si="19"/>
        <v>793</v>
      </c>
      <c r="Q41" s="795"/>
    </row>
    <row r="42" spans="1:17">
      <c r="A42" s="772">
        <v>43709</v>
      </c>
      <c r="B42" s="783">
        <f t="shared" si="20"/>
        <v>436763.53</v>
      </c>
      <c r="C42" s="763">
        <f t="shared" si="21"/>
        <v>793</v>
      </c>
      <c r="D42" s="773">
        <f t="shared" si="22"/>
        <v>15665</v>
      </c>
      <c r="E42" s="773">
        <f>+B42+SUM($C$6:C42)</f>
        <v>452428.53</v>
      </c>
      <c r="F42" s="764"/>
      <c r="G42" s="779" t="s">
        <v>87</v>
      </c>
      <c r="H42" s="780">
        <v>2.18E-2</v>
      </c>
      <c r="I42" s="778"/>
      <c r="J42" s="763">
        <f t="shared" si="15"/>
        <v>374.2167</v>
      </c>
      <c r="K42" s="763">
        <f t="shared" si="16"/>
        <v>68.3566</v>
      </c>
      <c r="L42" s="763">
        <f t="shared" si="17"/>
        <v>245.43350000000001</v>
      </c>
      <c r="M42" s="763">
        <f t="shared" si="18"/>
        <v>104.99319999999999</v>
      </c>
      <c r="N42" s="763">
        <f t="shared" si="19"/>
        <v>793</v>
      </c>
    </row>
    <row r="43" spans="1:17">
      <c r="A43" s="772">
        <v>43739</v>
      </c>
      <c r="B43" s="783">
        <f t="shared" si="20"/>
        <v>436763.53</v>
      </c>
      <c r="C43" s="763">
        <f t="shared" si="21"/>
        <v>793</v>
      </c>
      <c r="D43" s="773">
        <f t="shared" si="22"/>
        <v>16458</v>
      </c>
      <c r="E43" s="773">
        <f>+B43+SUM($C$6:C43)</f>
        <v>453221.53</v>
      </c>
      <c r="F43" s="764"/>
      <c r="G43" s="779" t="s">
        <v>88</v>
      </c>
      <c r="H43" s="780">
        <v>2.18E-2</v>
      </c>
      <c r="I43" s="778"/>
      <c r="J43" s="763">
        <f t="shared" si="15"/>
        <v>374.2167</v>
      </c>
      <c r="K43" s="763">
        <f t="shared" si="16"/>
        <v>68.3566</v>
      </c>
      <c r="L43" s="763">
        <f t="shared" si="17"/>
        <v>245.43350000000001</v>
      </c>
      <c r="M43" s="763">
        <f t="shared" si="18"/>
        <v>104.99319999999999</v>
      </c>
      <c r="N43" s="763">
        <f t="shared" si="19"/>
        <v>793</v>
      </c>
    </row>
    <row r="44" spans="1:17">
      <c r="A44" s="772">
        <v>43770</v>
      </c>
      <c r="B44" s="783">
        <f t="shared" si="20"/>
        <v>436763.53</v>
      </c>
      <c r="C44" s="763">
        <f t="shared" si="21"/>
        <v>793</v>
      </c>
      <c r="D44" s="773">
        <f t="shared" si="22"/>
        <v>17251</v>
      </c>
      <c r="E44" s="773">
        <f>+B44+SUM($C$6:C44)</f>
        <v>454014.53</v>
      </c>
      <c r="F44" s="764"/>
      <c r="G44" s="779" t="s">
        <v>88</v>
      </c>
      <c r="H44" s="780">
        <v>2.18E-2</v>
      </c>
      <c r="I44" s="778"/>
      <c r="J44" s="763">
        <f t="shared" si="15"/>
        <v>374.2167</v>
      </c>
      <c r="K44" s="763">
        <f t="shared" si="16"/>
        <v>68.3566</v>
      </c>
      <c r="L44" s="763">
        <f t="shared" si="17"/>
        <v>245.43350000000001</v>
      </c>
      <c r="M44" s="763">
        <f t="shared" si="18"/>
        <v>104.99319999999999</v>
      </c>
      <c r="N44" s="763">
        <f t="shared" si="19"/>
        <v>793</v>
      </c>
    </row>
    <row r="45" spans="1:17">
      <c r="A45" s="772">
        <v>43800</v>
      </c>
      <c r="B45" s="783">
        <f t="shared" si="20"/>
        <v>436763.53</v>
      </c>
      <c r="C45" s="763">
        <f t="shared" si="21"/>
        <v>793</v>
      </c>
      <c r="D45" s="773">
        <f t="shared" si="22"/>
        <v>18044</v>
      </c>
      <c r="E45" s="781">
        <f>+B45+SUM($C$6:C45)</f>
        <v>454807.53</v>
      </c>
      <c r="F45" s="764"/>
      <c r="G45" s="779" t="s">
        <v>88</v>
      </c>
      <c r="H45" s="780">
        <v>2.18E-2</v>
      </c>
      <c r="I45" s="778"/>
      <c r="J45" s="763">
        <f t="shared" si="15"/>
        <v>374.2167</v>
      </c>
      <c r="K45" s="763">
        <f t="shared" si="16"/>
        <v>68.3566</v>
      </c>
      <c r="L45" s="763">
        <f t="shared" si="17"/>
        <v>245.43350000000001</v>
      </c>
      <c r="M45" s="763">
        <f t="shared" si="18"/>
        <v>104.99319999999999</v>
      </c>
      <c r="N45" s="763">
        <f t="shared" si="19"/>
        <v>793</v>
      </c>
    </row>
    <row r="47" spans="1:17">
      <c r="J47" s="763">
        <f>SUM(J6:J45)</f>
        <v>8514.9635999999991</v>
      </c>
      <c r="K47" s="763">
        <f>SUM(K6:K45)</f>
        <v>1555.3928000000003</v>
      </c>
      <c r="L47" s="763">
        <f>SUM(L6:L45)</f>
        <v>5584.6180000000013</v>
      </c>
      <c r="M47" s="763">
        <f>SUM(M6:M45)</f>
        <v>2389.0255999999986</v>
      </c>
      <c r="N47" s="763">
        <f>SUM(N6:N45)</f>
        <v>18044</v>
      </c>
    </row>
  </sheetData>
  <mergeCells count="1">
    <mergeCell ref="G3:H3"/>
  </mergeCells>
  <pageMargins left="0.25" right="0.25" top="0.75" bottom="0.75" header="0.3" footer="0.3"/>
  <pageSetup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140"/>
  <sheetViews>
    <sheetView topLeftCell="AT119" zoomScale="90" zoomScaleNormal="90" workbookViewId="0">
      <selection activeCell="U158" sqref="U158"/>
    </sheetView>
  </sheetViews>
  <sheetFormatPr defaultColWidth="9.140625" defaultRowHeight="15" outlineLevelRow="1"/>
  <cols>
    <col min="1" max="1" width="5.85546875" style="12" customWidth="1"/>
    <col min="2" max="2" width="24.28515625" style="12" customWidth="1"/>
    <col min="3" max="3" width="21.85546875" style="12" customWidth="1"/>
    <col min="4" max="4" width="65.7109375" style="12" customWidth="1"/>
    <col min="5" max="5" width="35.140625" style="12" hidden="1" customWidth="1"/>
    <col min="6" max="6" width="26.7109375" style="12" customWidth="1"/>
    <col min="7" max="7" width="17" style="12" hidden="1" customWidth="1"/>
    <col min="8" max="8" width="11.7109375" style="11" customWidth="1"/>
    <col min="9" max="10" width="23" style="634" customWidth="1"/>
    <col min="11" max="11" width="2" style="16" customWidth="1"/>
    <col min="12" max="17" width="9.140625" style="12" customWidth="1"/>
    <col min="18" max="18" width="9.140625" style="12"/>
    <col min="19" max="41" width="9.140625" style="12" customWidth="1"/>
    <col min="42" max="42" width="2.140625" style="12" customWidth="1"/>
    <col min="43" max="43" width="12.5703125" style="12" customWidth="1"/>
    <col min="44" max="48" width="12" style="12" customWidth="1"/>
    <col min="49" max="49" width="12" style="12" bestFit="1" customWidth="1"/>
    <col min="50" max="64" width="12" style="12" customWidth="1"/>
    <col min="65" max="65" width="10.5703125" style="12" customWidth="1"/>
    <col min="66" max="66" width="11.140625" style="12" customWidth="1"/>
    <col min="67" max="72" width="9.140625" style="12" customWidth="1"/>
    <col min="73" max="73" width="9.140625" style="16" customWidth="1"/>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797"/>
      <c r="K12" s="179"/>
      <c r="L12" s="177"/>
      <c r="M12" s="177"/>
      <c r="N12" s="177"/>
      <c r="O12" s="177"/>
      <c r="P12" s="177"/>
      <c r="Q12" s="180"/>
    </row>
    <row r="13" spans="2:73" s="9" customFormat="1" ht="25.5" customHeight="1" outlineLevel="1" thickBot="1">
      <c r="B13" s="550"/>
      <c r="D13" s="636" t="s">
        <v>405</v>
      </c>
      <c r="E13" s="17"/>
      <c r="F13" s="177"/>
      <c r="G13" s="178"/>
      <c r="H13" s="797"/>
      <c r="K13" s="179"/>
      <c r="L13" s="177"/>
      <c r="M13" s="177"/>
      <c r="N13" s="177"/>
      <c r="O13" s="177"/>
      <c r="P13" s="177"/>
      <c r="Q13" s="180"/>
    </row>
    <row r="14" spans="2:73" ht="30" customHeight="1" outlineLevel="1" thickBot="1">
      <c r="B14" s="90"/>
      <c r="D14" s="609" t="s">
        <v>548</v>
      </c>
      <c r="I14" s="12"/>
      <c r="J14" s="12"/>
      <c r="BU14" s="12"/>
    </row>
    <row r="15" spans="2:73" ht="26.25" customHeight="1" outlineLevel="1">
      <c r="C15" s="90"/>
      <c r="I15" s="12"/>
      <c r="J15" s="12"/>
    </row>
    <row r="16" spans="2:73" ht="23.25" customHeight="1" outlineLevel="1">
      <c r="B16" s="116" t="s">
        <v>502</v>
      </c>
      <c r="C16" s="90"/>
      <c r="D16" s="614" t="s">
        <v>611</v>
      </c>
      <c r="E16" s="604"/>
      <c r="F16" s="604"/>
      <c r="G16" s="615"/>
      <c r="H16" s="798"/>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605</v>
      </c>
      <c r="C17" s="90"/>
      <c r="D17" s="610" t="s">
        <v>583</v>
      </c>
      <c r="E17" s="604"/>
      <c r="F17" s="604"/>
      <c r="G17" s="615"/>
      <c r="H17" s="798"/>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618</v>
      </c>
      <c r="E18" s="604"/>
      <c r="F18" s="604"/>
      <c r="G18" s="615"/>
      <c r="H18" s="798"/>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617</v>
      </c>
      <c r="E19" s="604"/>
      <c r="F19" s="604"/>
      <c r="G19" s="615"/>
      <c r="H19" s="798"/>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619</v>
      </c>
      <c r="E20" s="604"/>
      <c r="F20" s="604"/>
      <c r="G20" s="615"/>
      <c r="H20" s="798"/>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629</v>
      </c>
      <c r="E21" s="604"/>
      <c r="F21" s="604"/>
      <c r="G21" s="615"/>
      <c r="H21" s="798"/>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588</v>
      </c>
      <c r="I23" s="10"/>
      <c r="J23" s="10"/>
    </row>
    <row r="24" spans="2:73" s="669" customFormat="1" ht="21" customHeight="1">
      <c r="B24" s="700" t="s">
        <v>592</v>
      </c>
      <c r="C24" s="917" t="s">
        <v>593</v>
      </c>
      <c r="D24" s="917"/>
      <c r="E24" s="917"/>
      <c r="F24" s="917"/>
      <c r="G24" s="917"/>
      <c r="H24" s="799" t="s">
        <v>590</v>
      </c>
      <c r="I24" s="677" t="s">
        <v>589</v>
      </c>
      <c r="J24" s="677" t="s">
        <v>591</v>
      </c>
      <c r="K24" s="668"/>
      <c r="L24" s="669" t="s">
        <v>593</v>
      </c>
      <c r="AQ24" s="669" t="s">
        <v>593</v>
      </c>
      <c r="BU24" s="668"/>
    </row>
    <row r="25" spans="2:73" s="249" customFormat="1" ht="49.5" customHeight="1">
      <c r="B25" s="244" t="s">
        <v>470</v>
      </c>
      <c r="C25" s="244" t="s">
        <v>210</v>
      </c>
      <c r="D25" s="627" t="s">
        <v>471</v>
      </c>
      <c r="E25" s="244" t="s">
        <v>207</v>
      </c>
      <c r="F25" s="244" t="s">
        <v>472</v>
      </c>
      <c r="G25" s="244" t="s">
        <v>473</v>
      </c>
      <c r="H25" s="800" t="s">
        <v>474</v>
      </c>
      <c r="I25" s="635" t="s">
        <v>581</v>
      </c>
      <c r="J25" s="642" t="s">
        <v>582</v>
      </c>
      <c r="K25" s="640"/>
      <c r="L25" s="245" t="s">
        <v>475</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476</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801"/>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0" t="s">
        <v>736</v>
      </c>
      <c r="C27" s="690" t="s">
        <v>737</v>
      </c>
      <c r="D27" s="690" t="s">
        <v>2</v>
      </c>
      <c r="E27" s="690" t="s">
        <v>738</v>
      </c>
      <c r="F27" s="690" t="s">
        <v>29</v>
      </c>
      <c r="G27" s="690" t="s">
        <v>739</v>
      </c>
      <c r="H27" s="690">
        <v>2011</v>
      </c>
      <c r="I27" s="690" t="s">
        <v>569</v>
      </c>
      <c r="J27" s="690" t="s">
        <v>587</v>
      </c>
      <c r="K27" s="632"/>
      <c r="L27" s="694">
        <v>2.4685531636964675</v>
      </c>
      <c r="M27" s="695">
        <v>2.4685531636964675</v>
      </c>
      <c r="N27" s="695">
        <v>2.4685531636964675</v>
      </c>
      <c r="O27" s="695">
        <v>1.4645690097447053</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3509.2342854055782</v>
      </c>
      <c r="AR27" s="695">
        <v>3509.2342854055782</v>
      </c>
      <c r="AS27" s="695">
        <v>3509.2342854055782</v>
      </c>
      <c r="AT27" s="695">
        <v>2611.4170178028075</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736</v>
      </c>
      <c r="C28" s="690" t="s">
        <v>737</v>
      </c>
      <c r="D28" s="690" t="s">
        <v>1</v>
      </c>
      <c r="E28" s="690" t="s">
        <v>738</v>
      </c>
      <c r="F28" s="690" t="s">
        <v>29</v>
      </c>
      <c r="G28" s="690" t="s">
        <v>739</v>
      </c>
      <c r="H28" s="690">
        <v>2011</v>
      </c>
      <c r="I28" s="690" t="s">
        <v>569</v>
      </c>
      <c r="J28" s="690" t="s">
        <v>587</v>
      </c>
      <c r="K28" s="632"/>
      <c r="L28" s="694">
        <v>30.836338730172578</v>
      </c>
      <c r="M28" s="695">
        <v>30.836338730172578</v>
      </c>
      <c r="N28" s="695">
        <v>30.836338730172578</v>
      </c>
      <c r="O28" s="695">
        <v>30.495961293816716</v>
      </c>
      <c r="P28" s="695">
        <v>20.189594848855034</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226453.14720386377</v>
      </c>
      <c r="AR28" s="695">
        <v>226453.14720386377</v>
      </c>
      <c r="AS28" s="695">
        <v>226453.14720386377</v>
      </c>
      <c r="AT28" s="695">
        <v>226148.7631768253</v>
      </c>
      <c r="AU28" s="695">
        <v>153556.71836511002</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736</v>
      </c>
      <c r="C29" s="690" t="s">
        <v>737</v>
      </c>
      <c r="D29" s="690" t="s">
        <v>5</v>
      </c>
      <c r="E29" s="690" t="s">
        <v>738</v>
      </c>
      <c r="F29" s="690" t="s">
        <v>29</v>
      </c>
      <c r="G29" s="690" t="s">
        <v>739</v>
      </c>
      <c r="H29" s="690">
        <v>2011</v>
      </c>
      <c r="I29" s="690" t="s">
        <v>569</v>
      </c>
      <c r="J29" s="690" t="s">
        <v>587</v>
      </c>
      <c r="K29" s="632"/>
      <c r="L29" s="694">
        <v>14.546251589365419</v>
      </c>
      <c r="M29" s="695">
        <v>14.546251589365419</v>
      </c>
      <c r="N29" s="695">
        <v>14.546251589365419</v>
      </c>
      <c r="O29" s="695">
        <v>14.546251589365419</v>
      </c>
      <c r="P29" s="695">
        <v>13.533038218265363</v>
      </c>
      <c r="Q29" s="695">
        <v>12.426145289871437</v>
      </c>
      <c r="R29" s="695">
        <v>10.051294436445739</v>
      </c>
      <c r="S29" s="695">
        <v>9.9858518253658772</v>
      </c>
      <c r="T29" s="695">
        <v>12.10595812485986</v>
      </c>
      <c r="U29" s="695">
        <v>5.7426583798973816</v>
      </c>
      <c r="V29" s="695">
        <v>0.81666077607336063</v>
      </c>
      <c r="W29" s="695">
        <v>0.81632108469896969</v>
      </c>
      <c r="X29" s="695">
        <v>0.81632108469896969</v>
      </c>
      <c r="Y29" s="695">
        <v>0.75769060402592325</v>
      </c>
      <c r="Z29" s="695">
        <v>0.75769060402592325</v>
      </c>
      <c r="AA29" s="695">
        <v>0.63951895753218002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254227.22478472994</v>
      </c>
      <c r="AR29" s="695">
        <v>254227.22478472994</v>
      </c>
      <c r="AS29" s="695">
        <v>254227.22478472994</v>
      </c>
      <c r="AT29" s="695">
        <v>254227.22478472994</v>
      </c>
      <c r="AU29" s="695">
        <v>232344.96093660541</v>
      </c>
      <c r="AV29" s="695">
        <v>208439.50942796428</v>
      </c>
      <c r="AW29" s="695">
        <v>157150.10242163591</v>
      </c>
      <c r="AX29" s="695">
        <v>156576.82514857632</v>
      </c>
      <c r="AY29" s="695">
        <v>202364.54050534192</v>
      </c>
      <c r="AZ29" s="695">
        <v>64937.01740347586</v>
      </c>
      <c r="BA29" s="695">
        <v>23381.719106809094</v>
      </c>
      <c r="BB29" s="695">
        <v>20582.273587043161</v>
      </c>
      <c r="BC29" s="695">
        <v>20582.273587043161</v>
      </c>
      <c r="BD29" s="695">
        <v>15200.873534241753</v>
      </c>
      <c r="BE29" s="695">
        <v>15200.873534241753</v>
      </c>
      <c r="BF29" s="695">
        <v>13811.624445306272</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736</v>
      </c>
      <c r="C30" s="690" t="s">
        <v>737</v>
      </c>
      <c r="D30" s="690" t="s">
        <v>4</v>
      </c>
      <c r="E30" s="690" t="s">
        <v>738</v>
      </c>
      <c r="F30" s="690" t="s">
        <v>29</v>
      </c>
      <c r="G30" s="690" t="s">
        <v>739</v>
      </c>
      <c r="H30" s="690">
        <v>2011</v>
      </c>
      <c r="I30" s="690" t="s">
        <v>569</v>
      </c>
      <c r="J30" s="690" t="s">
        <v>587</v>
      </c>
      <c r="K30" s="632"/>
      <c r="L30" s="694">
        <v>11.551498556320285</v>
      </c>
      <c r="M30" s="695">
        <v>11.551498556320285</v>
      </c>
      <c r="N30" s="695">
        <v>11.551498556320285</v>
      </c>
      <c r="O30" s="695">
        <v>11.551498556320285</v>
      </c>
      <c r="P30" s="695">
        <v>10.844168910582733</v>
      </c>
      <c r="Q30" s="695">
        <v>10.071441067423461</v>
      </c>
      <c r="R30" s="695">
        <v>8.2966773198958386</v>
      </c>
      <c r="S30" s="695">
        <v>8.1951695382861534</v>
      </c>
      <c r="T30" s="695">
        <v>9.6752270271829772</v>
      </c>
      <c r="U30" s="695">
        <v>5.2329736157031812</v>
      </c>
      <c r="V30" s="695">
        <v>0.64710305176189353</v>
      </c>
      <c r="W30" s="695">
        <v>0.64661892227526974</v>
      </c>
      <c r="X30" s="695">
        <v>0.64661892227526974</v>
      </c>
      <c r="Y30" s="695">
        <v>0.61688291229035919</v>
      </c>
      <c r="Z30" s="695">
        <v>0.61688291229035919</v>
      </c>
      <c r="AA30" s="695">
        <v>0.58553199263738809</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191284.50836094515</v>
      </c>
      <c r="AR30" s="695">
        <v>191284.50836094515</v>
      </c>
      <c r="AS30" s="695">
        <v>191284.50836094515</v>
      </c>
      <c r="AT30" s="695">
        <v>191284.50836094515</v>
      </c>
      <c r="AU30" s="695">
        <v>176008.38353165574</v>
      </c>
      <c r="AV30" s="695">
        <v>159319.8606310499</v>
      </c>
      <c r="AW30" s="695">
        <v>120990.47246938226</v>
      </c>
      <c r="AX30" s="695">
        <v>120101.26430248145</v>
      </c>
      <c r="AY30" s="695">
        <v>152065.91203237677</v>
      </c>
      <c r="AZ30" s="695">
        <v>56127.026894398208</v>
      </c>
      <c r="BA30" s="695">
        <v>19733.342321523447</v>
      </c>
      <c r="BB30" s="695">
        <v>15743.561524923931</v>
      </c>
      <c r="BC30" s="695">
        <v>15743.561524923931</v>
      </c>
      <c r="BD30" s="695">
        <v>13014.241146411907</v>
      </c>
      <c r="BE30" s="695">
        <v>13014.241146411907</v>
      </c>
      <c r="BF30" s="695">
        <v>12645.673576631236</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736</v>
      </c>
      <c r="C31" s="690" t="s">
        <v>737</v>
      </c>
      <c r="D31" s="690" t="s">
        <v>3</v>
      </c>
      <c r="E31" s="690" t="s">
        <v>738</v>
      </c>
      <c r="F31" s="690" t="s">
        <v>29</v>
      </c>
      <c r="G31" s="690" t="s">
        <v>739</v>
      </c>
      <c r="H31" s="690">
        <v>2011</v>
      </c>
      <c r="I31" s="690" t="s">
        <v>569</v>
      </c>
      <c r="J31" s="690" t="s">
        <v>587</v>
      </c>
      <c r="K31" s="632"/>
      <c r="L31" s="694">
        <v>318.78585706893739</v>
      </c>
      <c r="M31" s="695">
        <v>318.78585706893739</v>
      </c>
      <c r="N31" s="695">
        <v>318.78585706893739</v>
      </c>
      <c r="O31" s="695">
        <v>318.78585706893739</v>
      </c>
      <c r="P31" s="695">
        <v>318.78585706893739</v>
      </c>
      <c r="Q31" s="695">
        <v>318.78585706893739</v>
      </c>
      <c r="R31" s="695">
        <v>318.78585706893739</v>
      </c>
      <c r="S31" s="695">
        <v>318.78585706893739</v>
      </c>
      <c r="T31" s="695">
        <v>318.78585706893739</v>
      </c>
      <c r="U31" s="695">
        <v>318.78585706893739</v>
      </c>
      <c r="V31" s="695">
        <v>318.78585706893739</v>
      </c>
      <c r="W31" s="695">
        <v>318.78585706893739</v>
      </c>
      <c r="X31" s="695">
        <v>318.78585706893739</v>
      </c>
      <c r="Y31" s="695">
        <v>318.78585706893739</v>
      </c>
      <c r="Z31" s="695">
        <v>318.78585706893739</v>
      </c>
      <c r="AA31" s="695">
        <v>318.78585706893739</v>
      </c>
      <c r="AB31" s="695">
        <v>318.78585706893739</v>
      </c>
      <c r="AC31" s="695">
        <v>318.78585706893739</v>
      </c>
      <c r="AD31" s="695">
        <v>254.41138491149141</v>
      </c>
      <c r="AE31" s="695">
        <v>0</v>
      </c>
      <c r="AF31" s="695">
        <v>0</v>
      </c>
      <c r="AG31" s="695">
        <v>0</v>
      </c>
      <c r="AH31" s="695">
        <v>0</v>
      </c>
      <c r="AI31" s="695">
        <v>0</v>
      </c>
      <c r="AJ31" s="695">
        <v>0</v>
      </c>
      <c r="AK31" s="695">
        <v>0</v>
      </c>
      <c r="AL31" s="695">
        <v>0</v>
      </c>
      <c r="AM31" s="695">
        <v>0</v>
      </c>
      <c r="AN31" s="695">
        <v>0</v>
      </c>
      <c r="AO31" s="696">
        <v>0</v>
      </c>
      <c r="AP31" s="632"/>
      <c r="AQ31" s="694">
        <v>580360.59394955821</v>
      </c>
      <c r="AR31" s="695">
        <v>580360.59394955821</v>
      </c>
      <c r="AS31" s="695">
        <v>580360.59394955821</v>
      </c>
      <c r="AT31" s="695">
        <v>580360.59394955821</v>
      </c>
      <c r="AU31" s="695">
        <v>580360.59394955821</v>
      </c>
      <c r="AV31" s="695">
        <v>580360.59394955821</v>
      </c>
      <c r="AW31" s="695">
        <v>580360.59394955821</v>
      </c>
      <c r="AX31" s="695">
        <v>580360.59394955821</v>
      </c>
      <c r="AY31" s="695">
        <v>580360.59394955821</v>
      </c>
      <c r="AZ31" s="695">
        <v>580360.59394955821</v>
      </c>
      <c r="BA31" s="695">
        <v>580360.59394955821</v>
      </c>
      <c r="BB31" s="695">
        <v>580360.59394955821</v>
      </c>
      <c r="BC31" s="695">
        <v>580360.59394955821</v>
      </c>
      <c r="BD31" s="695">
        <v>580360.59394955821</v>
      </c>
      <c r="BE31" s="695">
        <v>580360.59394955821</v>
      </c>
      <c r="BF31" s="695">
        <v>580360.59394955821</v>
      </c>
      <c r="BG31" s="695">
        <v>580360.59394955821</v>
      </c>
      <c r="BH31" s="695">
        <v>580360.59394955821</v>
      </c>
      <c r="BI31" s="695">
        <v>522785.06246113946</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736</v>
      </c>
      <c r="C32" s="690" t="s">
        <v>737</v>
      </c>
      <c r="D32" s="690" t="s">
        <v>6</v>
      </c>
      <c r="E32" s="690" t="s">
        <v>738</v>
      </c>
      <c r="F32" s="690" t="s">
        <v>29</v>
      </c>
      <c r="G32" s="690" t="s">
        <v>739</v>
      </c>
      <c r="H32" s="690">
        <v>2011</v>
      </c>
      <c r="I32" s="690" t="s">
        <v>569</v>
      </c>
      <c r="J32" s="690" t="s">
        <v>587</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736</v>
      </c>
      <c r="C33" s="690" t="s">
        <v>711</v>
      </c>
      <c r="D33" s="690" t="s">
        <v>740</v>
      </c>
      <c r="E33" s="690" t="s">
        <v>738</v>
      </c>
      <c r="F33" s="690" t="s">
        <v>741</v>
      </c>
      <c r="G33" s="690" t="s">
        <v>742</v>
      </c>
      <c r="H33" s="690">
        <v>2011</v>
      </c>
      <c r="I33" s="690" t="s">
        <v>569</v>
      </c>
      <c r="J33" s="690" t="s">
        <v>587</v>
      </c>
      <c r="K33" s="632"/>
      <c r="L33" s="694">
        <v>108.46119999999999</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4234.6490000000003</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736</v>
      </c>
      <c r="C34" s="690" t="s">
        <v>711</v>
      </c>
      <c r="D34" s="690" t="s">
        <v>21</v>
      </c>
      <c r="E34" s="690" t="s">
        <v>738</v>
      </c>
      <c r="F34" s="690" t="s">
        <v>741</v>
      </c>
      <c r="G34" s="690" t="s">
        <v>739</v>
      </c>
      <c r="H34" s="690">
        <v>2011</v>
      </c>
      <c r="I34" s="690" t="s">
        <v>569</v>
      </c>
      <c r="J34" s="690" t="s">
        <v>587</v>
      </c>
      <c r="K34" s="632"/>
      <c r="L34" s="694">
        <v>21.841422079401013</v>
      </c>
      <c r="M34" s="695">
        <v>21.841422079401013</v>
      </c>
      <c r="N34" s="695">
        <v>20.957718395542777</v>
      </c>
      <c r="O34" s="695">
        <v>18.465604877700063</v>
      </c>
      <c r="P34" s="695">
        <v>18.465604877700063</v>
      </c>
      <c r="Q34" s="695">
        <v>18.230014070024509</v>
      </c>
      <c r="R34" s="695">
        <v>9.6614295891200737</v>
      </c>
      <c r="S34" s="695">
        <v>7.6221133956010698</v>
      </c>
      <c r="T34" s="695">
        <v>7.6221133956010698</v>
      </c>
      <c r="U34" s="695">
        <v>7.6221133956010698</v>
      </c>
      <c r="V34" s="695">
        <v>7.5910051824795941</v>
      </c>
      <c r="W34" s="695">
        <v>7.5910051824795941</v>
      </c>
      <c r="X34" s="695">
        <v>6.2216426242952707</v>
      </c>
      <c r="Y34" s="695">
        <v>6.2216426242952707</v>
      </c>
      <c r="Z34" s="695">
        <v>6.2216426242952707</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43921.704200372813</v>
      </c>
      <c r="AR34" s="695">
        <v>43921.704200372813</v>
      </c>
      <c r="AS34" s="695">
        <v>41453.416326384882</v>
      </c>
      <c r="AT34" s="695">
        <v>33345.943398082665</v>
      </c>
      <c r="AU34" s="695">
        <v>33345.943398082665</v>
      </c>
      <c r="AV34" s="695">
        <v>32800.301396948395</v>
      </c>
      <c r="AW34" s="695">
        <v>9946.5708344624691</v>
      </c>
      <c r="AX34" s="695">
        <v>8415.786384053401</v>
      </c>
      <c r="AY34" s="695">
        <v>8415.786384053401</v>
      </c>
      <c r="AZ34" s="695">
        <v>8415.786384053401</v>
      </c>
      <c r="BA34" s="695">
        <v>8211.232068680094</v>
      </c>
      <c r="BB34" s="695">
        <v>8211.232068680094</v>
      </c>
      <c r="BC34" s="695">
        <v>4670.1898487056287</v>
      </c>
      <c r="BD34" s="695">
        <v>4670.1898487056287</v>
      </c>
      <c r="BE34" s="695">
        <v>4670.1898487056287</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736</v>
      </c>
      <c r="C35" s="690" t="s">
        <v>711</v>
      </c>
      <c r="D35" s="690" t="s">
        <v>22</v>
      </c>
      <c r="E35" s="690" t="s">
        <v>738</v>
      </c>
      <c r="F35" s="690" t="s">
        <v>741</v>
      </c>
      <c r="G35" s="690" t="s">
        <v>739</v>
      </c>
      <c r="H35" s="690">
        <v>2011</v>
      </c>
      <c r="I35" s="690" t="s">
        <v>569</v>
      </c>
      <c r="J35" s="690" t="s">
        <v>587</v>
      </c>
      <c r="K35" s="632"/>
      <c r="L35" s="694">
        <v>141.81701488021358</v>
      </c>
      <c r="M35" s="695">
        <v>141.81701488021358</v>
      </c>
      <c r="N35" s="695">
        <v>141.81701488021358</v>
      </c>
      <c r="O35" s="695">
        <v>141.81701488021358</v>
      </c>
      <c r="P35" s="695">
        <v>141.81701488021358</v>
      </c>
      <c r="Q35" s="695">
        <v>141.81701488021358</v>
      </c>
      <c r="R35" s="695">
        <v>141.81701488021358</v>
      </c>
      <c r="S35" s="695">
        <v>141.81701488021358</v>
      </c>
      <c r="T35" s="695">
        <v>95.347224244303675</v>
      </c>
      <c r="U35" s="695">
        <v>95.347224244303675</v>
      </c>
      <c r="V35" s="695">
        <v>95.347224244303675</v>
      </c>
      <c r="W35" s="695">
        <v>95.347224244303675</v>
      </c>
      <c r="X35" s="695">
        <v>22.531238688056607</v>
      </c>
      <c r="Y35" s="695">
        <v>22.531238688056607</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824817.05016402388</v>
      </c>
      <c r="AR35" s="695">
        <v>824817.05016402388</v>
      </c>
      <c r="AS35" s="695">
        <v>824817.05016402388</v>
      </c>
      <c r="AT35" s="695">
        <v>824817.05016402388</v>
      </c>
      <c r="AU35" s="695">
        <v>824817.05016402388</v>
      </c>
      <c r="AV35" s="695">
        <v>824817.05016402388</v>
      </c>
      <c r="AW35" s="695">
        <v>824817.05016402388</v>
      </c>
      <c r="AX35" s="695">
        <v>824817.05016402388</v>
      </c>
      <c r="AY35" s="695">
        <v>623935.25024938688</v>
      </c>
      <c r="AZ35" s="695">
        <v>623935.25024938688</v>
      </c>
      <c r="BA35" s="695">
        <v>623935.25024938688</v>
      </c>
      <c r="BB35" s="695">
        <v>623935.25024938688</v>
      </c>
      <c r="BC35" s="695">
        <v>135939.72722049447</v>
      </c>
      <c r="BD35" s="695">
        <v>135939.72722049447</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736</v>
      </c>
      <c r="C36" s="690" t="s">
        <v>705</v>
      </c>
      <c r="D36" s="690" t="s">
        <v>9</v>
      </c>
      <c r="E36" s="690" t="s">
        <v>738</v>
      </c>
      <c r="F36" s="690" t="s">
        <v>705</v>
      </c>
      <c r="G36" s="690" t="s">
        <v>742</v>
      </c>
      <c r="H36" s="690">
        <v>2011</v>
      </c>
      <c r="I36" s="690" t="s">
        <v>569</v>
      </c>
      <c r="J36" s="690" t="s">
        <v>587</v>
      </c>
      <c r="K36" s="632"/>
      <c r="L36" s="694">
        <v>236.81559999999999</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13900.82</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690" t="s">
        <v>736</v>
      </c>
      <c r="C37" s="690" t="s">
        <v>705</v>
      </c>
      <c r="D37" s="690" t="s">
        <v>22</v>
      </c>
      <c r="E37" s="690" t="s">
        <v>738</v>
      </c>
      <c r="F37" s="690" t="s">
        <v>705</v>
      </c>
      <c r="G37" s="690" t="s">
        <v>739</v>
      </c>
      <c r="H37" s="690">
        <v>2011</v>
      </c>
      <c r="I37" s="690" t="s">
        <v>569</v>
      </c>
      <c r="J37" s="690" t="s">
        <v>587</v>
      </c>
      <c r="K37" s="632"/>
      <c r="L37" s="694">
        <v>58.592049347927158</v>
      </c>
      <c r="M37" s="695">
        <v>58.592049347927158</v>
      </c>
      <c r="N37" s="695">
        <v>58.592049347927158</v>
      </c>
      <c r="O37" s="695">
        <v>58.592049347927158</v>
      </c>
      <c r="P37" s="695">
        <v>58.592049347927158</v>
      </c>
      <c r="Q37" s="695">
        <v>58.592049347927158</v>
      </c>
      <c r="R37" s="695">
        <v>58.592049347927158</v>
      </c>
      <c r="S37" s="695">
        <v>58.592049347927158</v>
      </c>
      <c r="T37" s="695">
        <v>58.592049347927158</v>
      </c>
      <c r="U37" s="695">
        <v>58.592049347927158</v>
      </c>
      <c r="V37" s="695">
        <v>58.592049347927158</v>
      </c>
      <c r="W37" s="695">
        <v>58.592049347927158</v>
      </c>
      <c r="X37" s="695">
        <v>0</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364107.88337864738</v>
      </c>
      <c r="AR37" s="695">
        <v>364107.88337864738</v>
      </c>
      <c r="AS37" s="695">
        <v>364107.88337864738</v>
      </c>
      <c r="AT37" s="695">
        <v>364107.88337864738</v>
      </c>
      <c r="AU37" s="695">
        <v>364107.88337864738</v>
      </c>
      <c r="AV37" s="695">
        <v>364107.88337864738</v>
      </c>
      <c r="AW37" s="695">
        <v>364107.88337864738</v>
      </c>
      <c r="AX37" s="695">
        <v>364107.88337864738</v>
      </c>
      <c r="AY37" s="695">
        <v>364107.88337864738</v>
      </c>
      <c r="AZ37" s="695">
        <v>364107.88337864738</v>
      </c>
      <c r="BA37" s="695">
        <v>364107.88337864738</v>
      </c>
      <c r="BB37" s="695">
        <v>364107.88337864738</v>
      </c>
      <c r="BC37" s="695">
        <v>0</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690" t="s">
        <v>736</v>
      </c>
      <c r="C38" s="690" t="s">
        <v>743</v>
      </c>
      <c r="D38" s="690" t="s">
        <v>16</v>
      </c>
      <c r="E38" s="690" t="s">
        <v>738</v>
      </c>
      <c r="F38" s="690" t="s">
        <v>741</v>
      </c>
      <c r="G38" s="690" t="s">
        <v>739</v>
      </c>
      <c r="H38" s="690">
        <v>2011</v>
      </c>
      <c r="I38" s="690" t="s">
        <v>569</v>
      </c>
      <c r="J38" s="690" t="s">
        <v>587</v>
      </c>
      <c r="K38" s="632"/>
      <c r="L38" s="694">
        <v>90.079109120000012</v>
      </c>
      <c r="M38" s="695">
        <v>90.079109120000012</v>
      </c>
      <c r="N38" s="695">
        <v>90.079109120000012</v>
      </c>
      <c r="O38" s="695">
        <v>90.079109120000012</v>
      </c>
      <c r="P38" s="695">
        <v>90.079109120000012</v>
      </c>
      <c r="Q38" s="695">
        <v>90.079109120000012</v>
      </c>
      <c r="R38" s="695">
        <v>90.079109120000012</v>
      </c>
      <c r="S38" s="695">
        <v>90.079109120000012</v>
      </c>
      <c r="T38" s="695">
        <v>90.079109120000012</v>
      </c>
      <c r="U38" s="695">
        <v>90.079109120000012</v>
      </c>
      <c r="V38" s="695">
        <v>90.079109120000012</v>
      </c>
      <c r="W38" s="695">
        <v>90.079109120000012</v>
      </c>
      <c r="X38" s="695">
        <v>90.079109120000012</v>
      </c>
      <c r="Y38" s="695">
        <v>0</v>
      </c>
      <c r="Z38" s="695">
        <v>0</v>
      </c>
      <c r="AA38" s="695">
        <v>0</v>
      </c>
      <c r="AB38" s="695">
        <v>0</v>
      </c>
      <c r="AC38" s="695">
        <v>0</v>
      </c>
      <c r="AD38" s="695">
        <v>0</v>
      </c>
      <c r="AE38" s="695">
        <v>0</v>
      </c>
      <c r="AF38" s="695">
        <v>0</v>
      </c>
      <c r="AG38" s="695">
        <v>0</v>
      </c>
      <c r="AH38" s="695">
        <v>0</v>
      </c>
      <c r="AI38" s="695">
        <v>0</v>
      </c>
      <c r="AJ38" s="695">
        <v>0</v>
      </c>
      <c r="AK38" s="695">
        <v>0</v>
      </c>
      <c r="AL38" s="695">
        <v>0</v>
      </c>
      <c r="AM38" s="695">
        <v>0</v>
      </c>
      <c r="AN38" s="695">
        <v>0</v>
      </c>
      <c r="AO38" s="696">
        <v>0</v>
      </c>
      <c r="AP38" s="632"/>
      <c r="AQ38" s="694">
        <v>499572.19991078402</v>
      </c>
      <c r="AR38" s="695">
        <v>499572.19991078402</v>
      </c>
      <c r="AS38" s="695">
        <v>499572.19991078402</v>
      </c>
      <c r="AT38" s="695">
        <v>499572.19991078402</v>
      </c>
      <c r="AU38" s="695">
        <v>499572.19991078402</v>
      </c>
      <c r="AV38" s="695">
        <v>499572.19991078402</v>
      </c>
      <c r="AW38" s="695">
        <v>499572.19991078402</v>
      </c>
      <c r="AX38" s="695">
        <v>499572.19991078402</v>
      </c>
      <c r="AY38" s="695">
        <v>499572.19991078402</v>
      </c>
      <c r="AZ38" s="695">
        <v>499572.19991078402</v>
      </c>
      <c r="BA38" s="695">
        <v>499572.19991078402</v>
      </c>
      <c r="BB38" s="695">
        <v>499572.19991078402</v>
      </c>
      <c r="BC38" s="695">
        <v>499572.19991078402</v>
      </c>
      <c r="BD38" s="695">
        <v>0</v>
      </c>
      <c r="BE38" s="695">
        <v>0</v>
      </c>
      <c r="BF38" s="695">
        <v>0</v>
      </c>
      <c r="BG38" s="695">
        <v>0</v>
      </c>
      <c r="BH38" s="695">
        <v>0</v>
      </c>
      <c r="BI38" s="695">
        <v>0</v>
      </c>
      <c r="BJ38" s="695">
        <v>0</v>
      </c>
      <c r="BK38" s="695">
        <v>0</v>
      </c>
      <c r="BL38" s="695">
        <v>0</v>
      </c>
      <c r="BM38" s="695">
        <v>0</v>
      </c>
      <c r="BN38" s="695">
        <v>0</v>
      </c>
      <c r="BO38" s="695">
        <v>0</v>
      </c>
      <c r="BP38" s="695">
        <v>0</v>
      </c>
      <c r="BQ38" s="695">
        <v>0</v>
      </c>
      <c r="BR38" s="695">
        <v>0</v>
      </c>
      <c r="BS38" s="695">
        <v>0</v>
      </c>
      <c r="BT38" s="696">
        <v>0</v>
      </c>
      <c r="BU38" s="16"/>
    </row>
    <row r="39" spans="2:73" s="17" customFormat="1" ht="15.75">
      <c r="B39" s="690" t="s">
        <v>736</v>
      </c>
      <c r="C39" s="690" t="s">
        <v>743</v>
      </c>
      <c r="D39" s="690" t="s">
        <v>17</v>
      </c>
      <c r="E39" s="690" t="s">
        <v>738</v>
      </c>
      <c r="F39" s="690" t="s">
        <v>741</v>
      </c>
      <c r="G39" s="690" t="s">
        <v>739</v>
      </c>
      <c r="H39" s="690">
        <v>2011</v>
      </c>
      <c r="I39" s="690" t="s">
        <v>569</v>
      </c>
      <c r="J39" s="690" t="s">
        <v>587</v>
      </c>
      <c r="K39" s="632"/>
      <c r="L39" s="694">
        <v>7.5390446574485956</v>
      </c>
      <c r="M39" s="695">
        <v>7.5390446574485956</v>
      </c>
      <c r="N39" s="695">
        <v>7.5390446574485956</v>
      </c>
      <c r="O39" s="695">
        <v>7.5390446574485956</v>
      </c>
      <c r="P39" s="695">
        <v>7.5390446574485956</v>
      </c>
      <c r="Q39" s="695">
        <v>7.5390446574485956</v>
      </c>
      <c r="R39" s="695">
        <v>7.5390446574485956</v>
      </c>
      <c r="S39" s="695">
        <v>7.5390446574485956</v>
      </c>
      <c r="T39" s="695">
        <v>7.5390446574485956</v>
      </c>
      <c r="U39" s="695">
        <v>7.5390446574485956</v>
      </c>
      <c r="V39" s="695">
        <v>7.5390446574485956</v>
      </c>
      <c r="W39" s="695">
        <v>7.5390446574485956</v>
      </c>
      <c r="X39" s="695">
        <v>7.5390446574485956</v>
      </c>
      <c r="Y39" s="695">
        <v>7.5390446574485956</v>
      </c>
      <c r="Z39" s="695">
        <v>7.5390446574485956</v>
      </c>
      <c r="AA39" s="695">
        <v>0.41404465744859509</v>
      </c>
      <c r="AB39" s="695">
        <v>0.41404465744859509</v>
      </c>
      <c r="AC39" s="695">
        <v>0.41404465744859509</v>
      </c>
      <c r="AD39" s="695">
        <v>0.41404465744859509</v>
      </c>
      <c r="AE39" s="695">
        <v>0.41404465744859509</v>
      </c>
      <c r="AF39" s="695">
        <v>0.41404465744859509</v>
      </c>
      <c r="AG39" s="695">
        <v>0.41404465744859509</v>
      </c>
      <c r="AH39" s="695">
        <v>0.41404465744859509</v>
      </c>
      <c r="AI39" s="695">
        <v>0.41404465744859509</v>
      </c>
      <c r="AJ39" s="695">
        <v>0.41404465744859509</v>
      </c>
      <c r="AK39" s="695">
        <v>0.41404465744859509</v>
      </c>
      <c r="AL39" s="695">
        <v>0</v>
      </c>
      <c r="AM39" s="695">
        <v>0</v>
      </c>
      <c r="AN39" s="695">
        <v>0</v>
      </c>
      <c r="AO39" s="696">
        <v>0</v>
      </c>
      <c r="AP39" s="632"/>
      <c r="AQ39" s="694">
        <v>38720.533360655987</v>
      </c>
      <c r="AR39" s="695">
        <v>38720.533360655987</v>
      </c>
      <c r="AS39" s="695">
        <v>38720.533360655987</v>
      </c>
      <c r="AT39" s="695">
        <v>38720.533360655987</v>
      </c>
      <c r="AU39" s="695">
        <v>38720.533360655987</v>
      </c>
      <c r="AV39" s="695">
        <v>38720.533360655987</v>
      </c>
      <c r="AW39" s="695">
        <v>38720.533360655987</v>
      </c>
      <c r="AX39" s="695">
        <v>38720.533360655987</v>
      </c>
      <c r="AY39" s="695">
        <v>38720.533360655987</v>
      </c>
      <c r="AZ39" s="695">
        <v>38720.533360655987</v>
      </c>
      <c r="BA39" s="695">
        <v>38720.533360655987</v>
      </c>
      <c r="BB39" s="695">
        <v>38720.533360655987</v>
      </c>
      <c r="BC39" s="695">
        <v>38720.533360655987</v>
      </c>
      <c r="BD39" s="695">
        <v>38720.533360655987</v>
      </c>
      <c r="BE39" s="695">
        <v>38720.533360655987</v>
      </c>
      <c r="BF39" s="695">
        <v>2126.5333606559843</v>
      </c>
      <c r="BG39" s="695">
        <v>2126.5333606559843</v>
      </c>
      <c r="BH39" s="695">
        <v>2126.5333606559843</v>
      </c>
      <c r="BI39" s="695">
        <v>2126.5333606559843</v>
      </c>
      <c r="BJ39" s="695">
        <v>2126.5333606559843</v>
      </c>
      <c r="BK39" s="695">
        <v>2126.5333606559843</v>
      </c>
      <c r="BL39" s="695">
        <v>2126.5333606559843</v>
      </c>
      <c r="BM39" s="695">
        <v>2126.5333606559843</v>
      </c>
      <c r="BN39" s="695">
        <v>2126.5333606559843</v>
      </c>
      <c r="BO39" s="695">
        <v>2126.5333606559843</v>
      </c>
      <c r="BP39" s="695">
        <v>2126.5333606559843</v>
      </c>
      <c r="BQ39" s="695">
        <v>0</v>
      </c>
      <c r="BR39" s="695">
        <v>0</v>
      </c>
      <c r="BS39" s="695">
        <v>0</v>
      </c>
      <c r="BT39" s="696">
        <v>0</v>
      </c>
      <c r="BU39" s="16"/>
    </row>
    <row r="40" spans="2:73" s="17" customFormat="1" ht="15.75">
      <c r="B40" s="690" t="s">
        <v>736</v>
      </c>
      <c r="C40" s="690" t="s">
        <v>711</v>
      </c>
      <c r="D40" s="690" t="s">
        <v>21</v>
      </c>
      <c r="E40" s="690" t="s">
        <v>738</v>
      </c>
      <c r="F40" s="690" t="s">
        <v>744</v>
      </c>
      <c r="G40" s="690" t="s">
        <v>739</v>
      </c>
      <c r="H40" s="690">
        <v>2012</v>
      </c>
      <c r="I40" s="690" t="s">
        <v>570</v>
      </c>
      <c r="J40" s="690" t="s">
        <v>587</v>
      </c>
      <c r="K40" s="632"/>
      <c r="L40" s="694">
        <v>0</v>
      </c>
      <c r="M40" s="695">
        <v>11.645960284073967</v>
      </c>
      <c r="N40" s="695">
        <v>11.645960284073967</v>
      </c>
      <c r="O40" s="695">
        <v>11.514110791283823</v>
      </c>
      <c r="P40" s="695">
        <v>8.8868047965333492</v>
      </c>
      <c r="Q40" s="695">
        <v>8.8868047965333492</v>
      </c>
      <c r="R40" s="695">
        <v>5.8252997992152231</v>
      </c>
      <c r="S40" s="695">
        <v>5.8252997992152231</v>
      </c>
      <c r="T40" s="695">
        <v>5.8252997992152231</v>
      </c>
      <c r="U40" s="695">
        <v>5.8252997992152231</v>
      </c>
      <c r="V40" s="695">
        <v>5.8252997992152231</v>
      </c>
      <c r="W40" s="695">
        <v>5.6643987232679303</v>
      </c>
      <c r="X40" s="695">
        <v>5.6643987232679303</v>
      </c>
      <c r="Y40" s="695">
        <v>0</v>
      </c>
      <c r="Z40" s="695">
        <v>0</v>
      </c>
      <c r="AA40" s="695">
        <v>0</v>
      </c>
      <c r="AB40" s="695">
        <v>0</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46962.251441504202</v>
      </c>
      <c r="AS40" s="695">
        <v>46962.25144150421</v>
      </c>
      <c r="AT40" s="695">
        <v>46414.245595325643</v>
      </c>
      <c r="AU40" s="695">
        <v>34154.156065743497</v>
      </c>
      <c r="AV40" s="695">
        <v>34154.156065743497</v>
      </c>
      <c r="AW40" s="695">
        <v>22190.704966213478</v>
      </c>
      <c r="AX40" s="695">
        <v>22190.704966213478</v>
      </c>
      <c r="AY40" s="695">
        <v>22190.704966213478</v>
      </c>
      <c r="AZ40" s="695">
        <v>22190.704966213478</v>
      </c>
      <c r="BA40" s="695">
        <v>22190.704966213478</v>
      </c>
      <c r="BB40" s="695">
        <v>20616.322978039425</v>
      </c>
      <c r="BC40" s="695">
        <v>20616.322978039425</v>
      </c>
      <c r="BD40" s="695">
        <v>0</v>
      </c>
      <c r="BE40" s="695">
        <v>0</v>
      </c>
      <c r="BF40" s="695">
        <v>0</v>
      </c>
      <c r="BG40" s="695">
        <v>0</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75">
      <c r="B41" s="690" t="s">
        <v>736</v>
      </c>
      <c r="C41" s="690" t="s">
        <v>711</v>
      </c>
      <c r="D41" s="690" t="s">
        <v>22</v>
      </c>
      <c r="E41" s="690" t="s">
        <v>738</v>
      </c>
      <c r="F41" s="690" t="s">
        <v>744</v>
      </c>
      <c r="G41" s="690" t="s">
        <v>739</v>
      </c>
      <c r="H41" s="690">
        <v>2012</v>
      </c>
      <c r="I41" s="690" t="s">
        <v>570</v>
      </c>
      <c r="J41" s="690" t="s">
        <v>587</v>
      </c>
      <c r="K41" s="632"/>
      <c r="L41" s="694">
        <v>0</v>
      </c>
      <c r="M41" s="695">
        <v>244.56941513054352</v>
      </c>
      <c r="N41" s="695">
        <v>244.56941513054352</v>
      </c>
      <c r="O41" s="695">
        <v>244.56941513054352</v>
      </c>
      <c r="P41" s="695">
        <v>240.58630595899803</v>
      </c>
      <c r="Q41" s="695">
        <v>240.58630595899803</v>
      </c>
      <c r="R41" s="695">
        <v>238.46704616845579</v>
      </c>
      <c r="S41" s="695">
        <v>235.2678240406718</v>
      </c>
      <c r="T41" s="695">
        <v>235.2678240406718</v>
      </c>
      <c r="U41" s="695">
        <v>234.85653016397714</v>
      </c>
      <c r="V41" s="695">
        <v>191.71541090332258</v>
      </c>
      <c r="W41" s="695">
        <v>188.93418630512997</v>
      </c>
      <c r="X41" s="695">
        <v>188.93418630512997</v>
      </c>
      <c r="Y41" s="695">
        <v>31.435371474349189</v>
      </c>
      <c r="Z41" s="695">
        <v>31.435371474349189</v>
      </c>
      <c r="AA41" s="695">
        <v>31.435371474349189</v>
      </c>
      <c r="AB41" s="695">
        <v>21.580617921301268</v>
      </c>
      <c r="AC41" s="695">
        <v>21.580617921301268</v>
      </c>
      <c r="AD41" s="695">
        <v>21.580617921301268</v>
      </c>
      <c r="AE41" s="695">
        <v>21.580617921301268</v>
      </c>
      <c r="AF41" s="695">
        <v>21.580617921301268</v>
      </c>
      <c r="AG41" s="695">
        <v>0</v>
      </c>
      <c r="AH41" s="695">
        <v>0</v>
      </c>
      <c r="AI41" s="695">
        <v>0</v>
      </c>
      <c r="AJ41" s="695">
        <v>0</v>
      </c>
      <c r="AK41" s="695">
        <v>0</v>
      </c>
      <c r="AL41" s="695">
        <v>0</v>
      </c>
      <c r="AM41" s="695">
        <v>0</v>
      </c>
      <c r="AN41" s="695">
        <v>0</v>
      </c>
      <c r="AO41" s="696">
        <v>0</v>
      </c>
      <c r="AP41" s="632"/>
      <c r="AQ41" s="694">
        <v>0</v>
      </c>
      <c r="AR41" s="695">
        <v>1456232.8728564582</v>
      </c>
      <c r="AS41" s="695">
        <v>1456232.8728564582</v>
      </c>
      <c r="AT41" s="695">
        <v>1456232.8728564582</v>
      </c>
      <c r="AU41" s="695">
        <v>1443057.4308217803</v>
      </c>
      <c r="AV41" s="695">
        <v>1443057.4308217803</v>
      </c>
      <c r="AW41" s="695">
        <v>1436047.2828885568</v>
      </c>
      <c r="AX41" s="695">
        <v>1412736.4545250912</v>
      </c>
      <c r="AY41" s="695">
        <v>1412736.4545250912</v>
      </c>
      <c r="AZ41" s="695">
        <v>1409666.2339217227</v>
      </c>
      <c r="BA41" s="695">
        <v>1095322.5633903106</v>
      </c>
      <c r="BB41" s="695">
        <v>1065798.1836507332</v>
      </c>
      <c r="BC41" s="695">
        <v>1065798.1836507332</v>
      </c>
      <c r="BD41" s="695">
        <v>118015.45038621838</v>
      </c>
      <c r="BE41" s="695">
        <v>118015.45038621838</v>
      </c>
      <c r="BF41" s="695">
        <v>118015.45038621838</v>
      </c>
      <c r="BG41" s="695">
        <v>49271.109004073129</v>
      </c>
      <c r="BH41" s="695">
        <v>49271.109004073129</v>
      </c>
      <c r="BI41" s="695">
        <v>49271.109004073129</v>
      </c>
      <c r="BJ41" s="695">
        <v>49271.109004073129</v>
      </c>
      <c r="BK41" s="695">
        <v>49271.109004073129</v>
      </c>
      <c r="BL41" s="695">
        <v>0</v>
      </c>
      <c r="BM41" s="695">
        <v>0</v>
      </c>
      <c r="BN41" s="695">
        <v>0</v>
      </c>
      <c r="BO41" s="695">
        <v>0</v>
      </c>
      <c r="BP41" s="695">
        <v>0</v>
      </c>
      <c r="BQ41" s="695">
        <v>0</v>
      </c>
      <c r="BR41" s="695">
        <v>0</v>
      </c>
      <c r="BS41" s="695">
        <v>0</v>
      </c>
      <c r="BT41" s="696">
        <v>0</v>
      </c>
      <c r="BU41" s="16"/>
    </row>
    <row r="42" spans="2:73" s="17" customFormat="1" ht="15.75">
      <c r="B42" s="690" t="s">
        <v>736</v>
      </c>
      <c r="C42" s="690" t="s">
        <v>737</v>
      </c>
      <c r="D42" s="690" t="s">
        <v>2</v>
      </c>
      <c r="E42" s="690" t="s">
        <v>738</v>
      </c>
      <c r="F42" s="690" t="s">
        <v>29</v>
      </c>
      <c r="G42" s="690" t="s">
        <v>739</v>
      </c>
      <c r="H42" s="690">
        <v>2012</v>
      </c>
      <c r="I42" s="690" t="s">
        <v>570</v>
      </c>
      <c r="J42" s="690" t="s">
        <v>587</v>
      </c>
      <c r="K42" s="632"/>
      <c r="L42" s="694">
        <v>0</v>
      </c>
      <c r="M42" s="695">
        <v>2.8562954825642102</v>
      </c>
      <c r="N42" s="695">
        <v>2.8562954825642102</v>
      </c>
      <c r="O42" s="695">
        <v>2.8562954825642102</v>
      </c>
      <c r="P42" s="695">
        <v>2.8379046091823033</v>
      </c>
      <c r="Q42" s="695">
        <v>0</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5076.6053489195292</v>
      </c>
      <c r="AS42" s="695">
        <v>5076.6053489195292</v>
      </c>
      <c r="AT42" s="695">
        <v>5076.6053489195292</v>
      </c>
      <c r="AU42" s="695">
        <v>5060.1592291042107</v>
      </c>
      <c r="AV42" s="695">
        <v>0</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736</v>
      </c>
      <c r="C43" s="690" t="s">
        <v>737</v>
      </c>
      <c r="D43" s="690" t="s">
        <v>1</v>
      </c>
      <c r="E43" s="690" t="s">
        <v>738</v>
      </c>
      <c r="F43" s="690" t="s">
        <v>29</v>
      </c>
      <c r="G43" s="690" t="s">
        <v>739</v>
      </c>
      <c r="H43" s="690">
        <v>2012</v>
      </c>
      <c r="I43" s="690" t="s">
        <v>570</v>
      </c>
      <c r="J43" s="690" t="s">
        <v>587</v>
      </c>
      <c r="K43" s="632"/>
      <c r="L43" s="694">
        <v>0</v>
      </c>
      <c r="M43" s="695">
        <v>13.087925418391231</v>
      </c>
      <c r="N43" s="695">
        <v>13.087925418391231</v>
      </c>
      <c r="O43" s="695">
        <v>13.087925418391231</v>
      </c>
      <c r="P43" s="695">
        <v>12.858717594149656</v>
      </c>
      <c r="Q43" s="695">
        <v>7.3885016105443349</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2"/>
      <c r="AQ43" s="694">
        <v>0</v>
      </c>
      <c r="AR43" s="695">
        <v>92074.331163822397</v>
      </c>
      <c r="AS43" s="695">
        <v>92074.331163822397</v>
      </c>
      <c r="AT43" s="695">
        <v>92074.331163822397</v>
      </c>
      <c r="AU43" s="695">
        <v>91869.361053822387</v>
      </c>
      <c r="AV43" s="695">
        <v>56194.989024995404</v>
      </c>
      <c r="AW43" s="695">
        <v>0</v>
      </c>
      <c r="AX43" s="695">
        <v>0</v>
      </c>
      <c r="AY43" s="695">
        <v>0</v>
      </c>
      <c r="AZ43" s="695">
        <v>0</v>
      </c>
      <c r="BA43" s="695">
        <v>0</v>
      </c>
      <c r="BB43" s="695">
        <v>0</v>
      </c>
      <c r="BC43" s="695">
        <v>0</v>
      </c>
      <c r="BD43" s="695">
        <v>0</v>
      </c>
      <c r="BE43" s="695">
        <v>0</v>
      </c>
      <c r="BF43" s="695">
        <v>0</v>
      </c>
      <c r="BG43" s="695">
        <v>0</v>
      </c>
      <c r="BH43" s="695">
        <v>0</v>
      </c>
      <c r="BI43" s="695">
        <v>0</v>
      </c>
      <c r="BJ43" s="695">
        <v>0</v>
      </c>
      <c r="BK43" s="695">
        <v>0</v>
      </c>
      <c r="BL43" s="695">
        <v>0</v>
      </c>
      <c r="BM43" s="695">
        <v>0</v>
      </c>
      <c r="BN43" s="695">
        <v>0</v>
      </c>
      <c r="BO43" s="695">
        <v>0</v>
      </c>
      <c r="BP43" s="695">
        <v>0</v>
      </c>
      <c r="BQ43" s="695">
        <v>0</v>
      </c>
      <c r="BR43" s="695">
        <v>0</v>
      </c>
      <c r="BS43" s="695">
        <v>0</v>
      </c>
      <c r="BT43" s="696">
        <v>0</v>
      </c>
      <c r="BU43" s="16"/>
    </row>
    <row r="44" spans="2:73" s="17" customFormat="1" ht="15.75">
      <c r="B44" s="690" t="s">
        <v>736</v>
      </c>
      <c r="C44" s="690" t="s">
        <v>737</v>
      </c>
      <c r="D44" s="690" t="s">
        <v>5</v>
      </c>
      <c r="E44" s="690" t="s">
        <v>738</v>
      </c>
      <c r="F44" s="690" t="s">
        <v>29</v>
      </c>
      <c r="G44" s="690" t="s">
        <v>739</v>
      </c>
      <c r="H44" s="690">
        <v>2012</v>
      </c>
      <c r="I44" s="690" t="s">
        <v>570</v>
      </c>
      <c r="J44" s="690" t="s">
        <v>587</v>
      </c>
      <c r="K44" s="632"/>
      <c r="L44" s="694">
        <v>0</v>
      </c>
      <c r="M44" s="695">
        <v>12.803146569733137</v>
      </c>
      <c r="N44" s="695">
        <v>12.803146569733137</v>
      </c>
      <c r="O44" s="695">
        <v>12.803146569733137</v>
      </c>
      <c r="P44" s="695">
        <v>12.803146569733137</v>
      </c>
      <c r="Q44" s="695">
        <v>11.718967303993573</v>
      </c>
      <c r="R44" s="695">
        <v>9.9170079831478777</v>
      </c>
      <c r="S44" s="695">
        <v>7.4241984885496901</v>
      </c>
      <c r="T44" s="695">
        <v>7.3967873311776007</v>
      </c>
      <c r="U44" s="695">
        <v>7.3967873311776007</v>
      </c>
      <c r="V44" s="695">
        <v>4.7702697337787843</v>
      </c>
      <c r="W44" s="695">
        <v>1.8663165529934769</v>
      </c>
      <c r="X44" s="695">
        <v>1.8661526869894802</v>
      </c>
      <c r="Y44" s="695">
        <v>1.8661526869894802</v>
      </c>
      <c r="Z44" s="695">
        <v>1.8341281284679012</v>
      </c>
      <c r="AA44" s="695">
        <v>1.8341281284679012</v>
      </c>
      <c r="AB44" s="695">
        <v>1.7885580322941521</v>
      </c>
      <c r="AC44" s="695">
        <v>0.50183488486532024</v>
      </c>
      <c r="AD44" s="695">
        <v>0.50183488486532024</v>
      </c>
      <c r="AE44" s="695">
        <v>0.50183488486532024</v>
      </c>
      <c r="AF44" s="695">
        <v>0.50183488486532024</v>
      </c>
      <c r="AG44" s="695">
        <v>0</v>
      </c>
      <c r="AH44" s="695">
        <v>0</v>
      </c>
      <c r="AI44" s="695">
        <v>0</v>
      </c>
      <c r="AJ44" s="695">
        <v>0</v>
      </c>
      <c r="AK44" s="695">
        <v>0</v>
      </c>
      <c r="AL44" s="695">
        <v>0</v>
      </c>
      <c r="AM44" s="695">
        <v>0</v>
      </c>
      <c r="AN44" s="695">
        <v>0</v>
      </c>
      <c r="AO44" s="696">
        <v>0</v>
      </c>
      <c r="AP44" s="632"/>
      <c r="AQ44" s="694">
        <v>0</v>
      </c>
      <c r="AR44" s="695">
        <v>231684.83305517075</v>
      </c>
      <c r="AS44" s="695">
        <v>231684.83305517075</v>
      </c>
      <c r="AT44" s="695">
        <v>231684.83305517075</v>
      </c>
      <c r="AU44" s="695">
        <v>231684.83305517075</v>
      </c>
      <c r="AV44" s="695">
        <v>208269.92615770121</v>
      </c>
      <c r="AW44" s="695">
        <v>169353.19802617037</v>
      </c>
      <c r="AX44" s="695">
        <v>115516.25050870549</v>
      </c>
      <c r="AY44" s="695">
        <v>115276.12877012597</v>
      </c>
      <c r="AZ44" s="695">
        <v>115276.12877012597</v>
      </c>
      <c r="BA44" s="695">
        <v>58551.501255960015</v>
      </c>
      <c r="BB44" s="695">
        <v>43452.851087628027</v>
      </c>
      <c r="BC44" s="695">
        <v>42102.407757848894</v>
      </c>
      <c r="BD44" s="695">
        <v>42102.407757848894</v>
      </c>
      <c r="BE44" s="695">
        <v>39163.032897867677</v>
      </c>
      <c r="BF44" s="695">
        <v>39163.032897867677</v>
      </c>
      <c r="BG44" s="695">
        <v>38627.301895799974</v>
      </c>
      <c r="BH44" s="695">
        <v>10838.075840722126</v>
      </c>
      <c r="BI44" s="695">
        <v>10838.075840722126</v>
      </c>
      <c r="BJ44" s="695">
        <v>10838.075840722126</v>
      </c>
      <c r="BK44" s="695">
        <v>10838.075840722126</v>
      </c>
      <c r="BL44" s="695">
        <v>0</v>
      </c>
      <c r="BM44" s="695">
        <v>0</v>
      </c>
      <c r="BN44" s="695">
        <v>0</v>
      </c>
      <c r="BO44" s="695">
        <v>0</v>
      </c>
      <c r="BP44" s="695">
        <v>0</v>
      </c>
      <c r="BQ44" s="695">
        <v>0</v>
      </c>
      <c r="BR44" s="695">
        <v>0</v>
      </c>
      <c r="BS44" s="695">
        <v>0</v>
      </c>
      <c r="BT44" s="696">
        <v>0</v>
      </c>
      <c r="BU44" s="16"/>
    </row>
    <row r="45" spans="2:73" s="17" customFormat="1" ht="15.75">
      <c r="B45" s="690" t="s">
        <v>736</v>
      </c>
      <c r="C45" s="690" t="s">
        <v>737</v>
      </c>
      <c r="D45" s="690" t="s">
        <v>4</v>
      </c>
      <c r="E45" s="690" t="s">
        <v>738</v>
      </c>
      <c r="F45" s="690" t="s">
        <v>29</v>
      </c>
      <c r="G45" s="690" t="s">
        <v>739</v>
      </c>
      <c r="H45" s="690">
        <v>2012</v>
      </c>
      <c r="I45" s="690" t="s">
        <v>570</v>
      </c>
      <c r="J45" s="690" t="s">
        <v>587</v>
      </c>
      <c r="K45" s="632"/>
      <c r="L45" s="694">
        <v>0</v>
      </c>
      <c r="M45" s="695">
        <v>1.9932955399690082</v>
      </c>
      <c r="N45" s="695">
        <v>1.9932955399690082</v>
      </c>
      <c r="O45" s="695">
        <v>1.9932955399690082</v>
      </c>
      <c r="P45" s="695">
        <v>1.9932955399690082</v>
      </c>
      <c r="Q45" s="695">
        <v>1.9848814096906395</v>
      </c>
      <c r="R45" s="695">
        <v>1.9848814096906395</v>
      </c>
      <c r="S45" s="695">
        <v>1.6930010708335739</v>
      </c>
      <c r="T45" s="695">
        <v>1.6894664742250678</v>
      </c>
      <c r="U45" s="695">
        <v>1.6894664742250678</v>
      </c>
      <c r="V45" s="695">
        <v>1.6894664742250678</v>
      </c>
      <c r="W45" s="695">
        <v>3.1077209367741693E-2</v>
      </c>
      <c r="X45" s="695">
        <v>3.1055806949124139E-2</v>
      </c>
      <c r="Y45" s="695">
        <v>3.1055806949124139E-2</v>
      </c>
      <c r="Z45" s="695">
        <v>2.993751512218942E-2</v>
      </c>
      <c r="AA45" s="695">
        <v>2.993751512218942E-2</v>
      </c>
      <c r="AB45" s="695">
        <v>2.7964007020176668E-2</v>
      </c>
      <c r="AC45" s="695">
        <v>0</v>
      </c>
      <c r="AD45" s="695">
        <v>0</v>
      </c>
      <c r="AE45" s="695">
        <v>0</v>
      </c>
      <c r="AF45" s="695">
        <v>0</v>
      </c>
      <c r="AG45" s="695">
        <v>0</v>
      </c>
      <c r="AH45" s="695">
        <v>0</v>
      </c>
      <c r="AI45" s="695">
        <v>0</v>
      </c>
      <c r="AJ45" s="695">
        <v>0</v>
      </c>
      <c r="AK45" s="695">
        <v>0</v>
      </c>
      <c r="AL45" s="695">
        <v>0</v>
      </c>
      <c r="AM45" s="695">
        <v>0</v>
      </c>
      <c r="AN45" s="695">
        <v>0</v>
      </c>
      <c r="AO45" s="696">
        <v>0</v>
      </c>
      <c r="AP45" s="632"/>
      <c r="AQ45" s="694">
        <v>0</v>
      </c>
      <c r="AR45" s="695">
        <v>12095.665110353419</v>
      </c>
      <c r="AS45" s="695">
        <v>12095.665110353419</v>
      </c>
      <c r="AT45" s="695">
        <v>12095.665110353419</v>
      </c>
      <c r="AU45" s="695">
        <v>12095.665110353419</v>
      </c>
      <c r="AV45" s="695">
        <v>11913.946013413497</v>
      </c>
      <c r="AW45" s="695">
        <v>11913.946013413497</v>
      </c>
      <c r="AX45" s="695">
        <v>5610.2366772290743</v>
      </c>
      <c r="AY45" s="695">
        <v>5579.2736109385596</v>
      </c>
      <c r="AZ45" s="695">
        <v>5579.2736109385596</v>
      </c>
      <c r="BA45" s="695">
        <v>5579.2736109385596</v>
      </c>
      <c r="BB45" s="695">
        <v>906.15955630195685</v>
      </c>
      <c r="BC45" s="695">
        <v>729.7791432917669</v>
      </c>
      <c r="BD45" s="695">
        <v>729.7791432917669</v>
      </c>
      <c r="BE45" s="695">
        <v>627.136701554453</v>
      </c>
      <c r="BF45" s="695">
        <v>627.136701554453</v>
      </c>
      <c r="BG45" s="695">
        <v>603.93575264600929</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736</v>
      </c>
      <c r="C46" s="690" t="s">
        <v>737</v>
      </c>
      <c r="D46" s="690" t="s">
        <v>3</v>
      </c>
      <c r="E46" s="690" t="s">
        <v>738</v>
      </c>
      <c r="F46" s="690" t="s">
        <v>29</v>
      </c>
      <c r="G46" s="690" t="s">
        <v>739</v>
      </c>
      <c r="H46" s="690">
        <v>2012</v>
      </c>
      <c r="I46" s="690" t="s">
        <v>570</v>
      </c>
      <c r="J46" s="690" t="s">
        <v>587</v>
      </c>
      <c r="K46" s="632"/>
      <c r="L46" s="694">
        <v>0</v>
      </c>
      <c r="M46" s="695">
        <v>225.3442248430915</v>
      </c>
      <c r="N46" s="695">
        <v>225.3442248430915</v>
      </c>
      <c r="O46" s="695">
        <v>225.3442248430915</v>
      </c>
      <c r="P46" s="695">
        <v>225.3442248430915</v>
      </c>
      <c r="Q46" s="695">
        <v>225.3442248430915</v>
      </c>
      <c r="R46" s="695">
        <v>225.3442248430915</v>
      </c>
      <c r="S46" s="695">
        <v>225.3442248430915</v>
      </c>
      <c r="T46" s="695">
        <v>225.3442248430915</v>
      </c>
      <c r="U46" s="695">
        <v>225.3442248430915</v>
      </c>
      <c r="V46" s="695">
        <v>225.3442248430915</v>
      </c>
      <c r="W46" s="695">
        <v>225.3442248430915</v>
      </c>
      <c r="X46" s="695">
        <v>225.3442248430915</v>
      </c>
      <c r="Y46" s="695">
        <v>225.3442248430915</v>
      </c>
      <c r="Z46" s="695">
        <v>225.3442248430915</v>
      </c>
      <c r="AA46" s="695">
        <v>225.3442248430915</v>
      </c>
      <c r="AB46" s="695">
        <v>225.3442248430915</v>
      </c>
      <c r="AC46" s="695">
        <v>225.3442248430915</v>
      </c>
      <c r="AD46" s="695">
        <v>225.3442248430915</v>
      </c>
      <c r="AE46" s="695">
        <v>171.32370652434204</v>
      </c>
      <c r="AF46" s="695">
        <v>0</v>
      </c>
      <c r="AG46" s="695">
        <v>0</v>
      </c>
      <c r="AH46" s="695">
        <v>0</v>
      </c>
      <c r="AI46" s="695">
        <v>0</v>
      </c>
      <c r="AJ46" s="695">
        <v>0</v>
      </c>
      <c r="AK46" s="695">
        <v>0</v>
      </c>
      <c r="AL46" s="695">
        <v>0</v>
      </c>
      <c r="AM46" s="695">
        <v>0</v>
      </c>
      <c r="AN46" s="695">
        <v>0</v>
      </c>
      <c r="AO46" s="696">
        <v>0</v>
      </c>
      <c r="AP46" s="632"/>
      <c r="AQ46" s="694">
        <v>0</v>
      </c>
      <c r="AR46" s="695">
        <v>379038.3394690383</v>
      </c>
      <c r="AS46" s="695">
        <v>379038.3394690383</v>
      </c>
      <c r="AT46" s="695">
        <v>379038.3394690383</v>
      </c>
      <c r="AU46" s="695">
        <v>379038.3394690383</v>
      </c>
      <c r="AV46" s="695">
        <v>379038.3394690383</v>
      </c>
      <c r="AW46" s="695">
        <v>379038.3394690383</v>
      </c>
      <c r="AX46" s="695">
        <v>379038.3394690383</v>
      </c>
      <c r="AY46" s="695">
        <v>379038.3394690383</v>
      </c>
      <c r="AZ46" s="695">
        <v>379038.3394690383</v>
      </c>
      <c r="BA46" s="695">
        <v>379038.3394690383</v>
      </c>
      <c r="BB46" s="695">
        <v>379038.3394690383</v>
      </c>
      <c r="BC46" s="695">
        <v>379038.3394690383</v>
      </c>
      <c r="BD46" s="695">
        <v>379038.3394690383</v>
      </c>
      <c r="BE46" s="695">
        <v>379038.3394690383</v>
      </c>
      <c r="BF46" s="695">
        <v>379038.3394690383</v>
      </c>
      <c r="BG46" s="695">
        <v>379038.3394690383</v>
      </c>
      <c r="BH46" s="695">
        <v>379038.3394690383</v>
      </c>
      <c r="BI46" s="695">
        <v>379038.3394690383</v>
      </c>
      <c r="BJ46" s="695">
        <v>330730.25217451906</v>
      </c>
      <c r="BK46" s="695">
        <v>0</v>
      </c>
      <c r="BL46" s="695">
        <v>0</v>
      </c>
      <c r="BM46" s="695">
        <v>0</v>
      </c>
      <c r="BN46" s="695">
        <v>0</v>
      </c>
      <c r="BO46" s="695">
        <v>0</v>
      </c>
      <c r="BP46" s="695">
        <v>0</v>
      </c>
      <c r="BQ46" s="695">
        <v>0</v>
      </c>
      <c r="BR46" s="695">
        <v>0</v>
      </c>
      <c r="BS46" s="695">
        <v>0</v>
      </c>
      <c r="BT46" s="696">
        <v>0</v>
      </c>
      <c r="BU46" s="16"/>
    </row>
    <row r="47" spans="2:73" s="17" customFormat="1" ht="15.75">
      <c r="B47" s="690" t="s">
        <v>736</v>
      </c>
      <c r="C47" s="690" t="s">
        <v>737</v>
      </c>
      <c r="D47" s="690" t="s">
        <v>42</v>
      </c>
      <c r="E47" s="690" t="s">
        <v>738</v>
      </c>
      <c r="F47" s="690" t="s">
        <v>29</v>
      </c>
      <c r="G47" s="690" t="s">
        <v>742</v>
      </c>
      <c r="H47" s="690">
        <v>2012</v>
      </c>
      <c r="I47" s="690" t="s">
        <v>570</v>
      </c>
      <c r="J47" s="690" t="s">
        <v>587</v>
      </c>
      <c r="K47" s="632"/>
      <c r="L47" s="694">
        <v>0</v>
      </c>
      <c r="M47" s="695">
        <v>449.77690000000001</v>
      </c>
      <c r="N47" s="695">
        <v>0</v>
      </c>
      <c r="O47" s="695">
        <v>0</v>
      </c>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3263.28</v>
      </c>
      <c r="AS47" s="695">
        <v>0</v>
      </c>
      <c r="AT47" s="695">
        <v>0</v>
      </c>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736</v>
      </c>
      <c r="C48" s="690" t="s">
        <v>705</v>
      </c>
      <c r="D48" s="690" t="s">
        <v>9</v>
      </c>
      <c r="E48" s="690" t="s">
        <v>738</v>
      </c>
      <c r="F48" s="690" t="s">
        <v>705</v>
      </c>
      <c r="G48" s="690" t="s">
        <v>742</v>
      </c>
      <c r="H48" s="690">
        <v>2012</v>
      </c>
      <c r="I48" s="690" t="s">
        <v>570</v>
      </c>
      <c r="J48" s="690" t="s">
        <v>587</v>
      </c>
      <c r="K48" s="632"/>
      <c r="L48" s="694">
        <v>0</v>
      </c>
      <c r="M48" s="695">
        <v>439.99749360000004</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10603.75</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736</v>
      </c>
      <c r="C49" s="690" t="s">
        <v>743</v>
      </c>
      <c r="D49" s="690" t="s">
        <v>17</v>
      </c>
      <c r="E49" s="690" t="s">
        <v>738</v>
      </c>
      <c r="F49" s="690" t="s">
        <v>744</v>
      </c>
      <c r="G49" s="690" t="s">
        <v>739</v>
      </c>
      <c r="H49" s="690">
        <v>2012</v>
      </c>
      <c r="I49" s="690" t="s">
        <v>570</v>
      </c>
      <c r="J49" s="690" t="s">
        <v>587</v>
      </c>
      <c r="K49" s="632"/>
      <c r="L49" s="694">
        <v>0</v>
      </c>
      <c r="M49" s="695">
        <v>0.97754852258549962</v>
      </c>
      <c r="N49" s="695">
        <v>0.97754852258549962</v>
      </c>
      <c r="O49" s="695">
        <v>0.97754852258549962</v>
      </c>
      <c r="P49" s="695">
        <v>0.97754852258549962</v>
      </c>
      <c r="Q49" s="695">
        <v>0.97754852258549962</v>
      </c>
      <c r="R49" s="695">
        <v>0.97754852258549962</v>
      </c>
      <c r="S49" s="695">
        <v>0.97754852258549962</v>
      </c>
      <c r="T49" s="695">
        <v>0.97754852258549962</v>
      </c>
      <c r="U49" s="695">
        <v>0.97754852258549962</v>
      </c>
      <c r="V49" s="695">
        <v>0.97754852258549962</v>
      </c>
      <c r="W49" s="695">
        <v>0.97754852258549962</v>
      </c>
      <c r="X49" s="695">
        <v>0.97754852258549962</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0</v>
      </c>
      <c r="AR49" s="695">
        <v>947.08447725554527</v>
      </c>
      <c r="AS49" s="695">
        <v>947.08447725554527</v>
      </c>
      <c r="AT49" s="695">
        <v>947.08447725554527</v>
      </c>
      <c r="AU49" s="695">
        <v>947.08447725554527</v>
      </c>
      <c r="AV49" s="695">
        <v>947.08447725554527</v>
      </c>
      <c r="AW49" s="695">
        <v>947.08447725554527</v>
      </c>
      <c r="AX49" s="695">
        <v>947.08447725554527</v>
      </c>
      <c r="AY49" s="695">
        <v>947.08447725554527</v>
      </c>
      <c r="AZ49" s="695">
        <v>947.08447725554527</v>
      </c>
      <c r="BA49" s="695">
        <v>947.08447725554527</v>
      </c>
      <c r="BB49" s="695">
        <v>947.08447725554527</v>
      </c>
      <c r="BC49" s="695">
        <v>947.08447725554527</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736</v>
      </c>
      <c r="C50" s="690" t="s">
        <v>711</v>
      </c>
      <c r="D50" s="690" t="s">
        <v>740</v>
      </c>
      <c r="E50" s="690" t="s">
        <v>738</v>
      </c>
      <c r="F50" s="690" t="s">
        <v>744</v>
      </c>
      <c r="G50" s="690" t="s">
        <v>742</v>
      </c>
      <c r="H50" s="690">
        <v>2012</v>
      </c>
      <c r="I50" s="690" t="s">
        <v>570</v>
      </c>
      <c r="J50" s="690" t="s">
        <v>587</v>
      </c>
      <c r="K50" s="632"/>
      <c r="L50" s="694">
        <v>0</v>
      </c>
      <c r="M50" s="695">
        <v>108.78088650000001</v>
      </c>
      <c r="N50" s="695">
        <v>0</v>
      </c>
      <c r="O50" s="695">
        <v>0</v>
      </c>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0</v>
      </c>
      <c r="AR50" s="695">
        <v>1581.165</v>
      </c>
      <c r="AS50" s="695">
        <v>0</v>
      </c>
      <c r="AT50" s="695">
        <v>0</v>
      </c>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745</v>
      </c>
      <c r="C51" s="690" t="s">
        <v>711</v>
      </c>
      <c r="D51" s="690" t="s">
        <v>22</v>
      </c>
      <c r="E51" s="690" t="s">
        <v>738</v>
      </c>
      <c r="F51" s="690" t="s">
        <v>744</v>
      </c>
      <c r="G51" s="690" t="s">
        <v>739</v>
      </c>
      <c r="H51" s="690">
        <v>2011</v>
      </c>
      <c r="I51" s="690" t="s">
        <v>570</v>
      </c>
      <c r="J51" s="690" t="s">
        <v>580</v>
      </c>
      <c r="K51" s="632"/>
      <c r="L51" s="694">
        <v>0.76997303976919695</v>
      </c>
      <c r="M51" s="695">
        <v>0.76997303976919695</v>
      </c>
      <c r="N51" s="695">
        <v>0.76997303976919695</v>
      </c>
      <c r="O51" s="695">
        <v>0.76997303976919695</v>
      </c>
      <c r="P51" s="695">
        <v>0.76997303976919695</v>
      </c>
      <c r="Q51" s="695">
        <v>0.76997303976919695</v>
      </c>
      <c r="R51" s="695">
        <v>0.71681601259111727</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v>4647.5103910139396</v>
      </c>
      <c r="AR51" s="695">
        <v>4647.5103910139396</v>
      </c>
      <c r="AS51" s="695">
        <v>4647.5103910139396</v>
      </c>
      <c r="AT51" s="695">
        <v>4647.5103910139396</v>
      </c>
      <c r="AU51" s="695">
        <v>4647.5103910139396</v>
      </c>
      <c r="AV51" s="695">
        <v>4647.5103910139396</v>
      </c>
      <c r="AW51" s="695">
        <v>4326.6578112410307</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745</v>
      </c>
      <c r="C52" s="690" t="s">
        <v>743</v>
      </c>
      <c r="D52" s="690" t="s">
        <v>17</v>
      </c>
      <c r="E52" s="690" t="s">
        <v>738</v>
      </c>
      <c r="F52" s="690" t="s">
        <v>744</v>
      </c>
      <c r="G52" s="690" t="s">
        <v>739</v>
      </c>
      <c r="H52" s="690">
        <v>2011</v>
      </c>
      <c r="I52" s="690" t="s">
        <v>570</v>
      </c>
      <c r="J52" s="690" t="s">
        <v>580</v>
      </c>
      <c r="K52" s="632"/>
      <c r="L52" s="694">
        <v>1.9359553425514036</v>
      </c>
      <c r="M52" s="695">
        <v>1.9359553425514036</v>
      </c>
      <c r="N52" s="695">
        <v>1.9359553425514036</v>
      </c>
      <c r="O52" s="695">
        <v>1.9359553425514036</v>
      </c>
      <c r="P52" s="695">
        <v>1.9359553425514</v>
      </c>
      <c r="Q52" s="695">
        <v>1.9359553425514</v>
      </c>
      <c r="R52" s="695">
        <v>1.9359553425514</v>
      </c>
      <c r="S52" s="695">
        <v>1.9359553425514</v>
      </c>
      <c r="T52" s="695">
        <v>1.9359553425514</v>
      </c>
      <c r="U52" s="695">
        <v>1.9359553425514</v>
      </c>
      <c r="V52" s="695">
        <v>1.9359553425514</v>
      </c>
      <c r="W52" s="695">
        <v>1.9359553425514</v>
      </c>
      <c r="X52" s="695">
        <v>1.9359553425514</v>
      </c>
      <c r="Y52" s="695">
        <v>1.9359553425514</v>
      </c>
      <c r="Z52" s="695">
        <v>1.9359553425514</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9943.0666393440115</v>
      </c>
      <c r="AR52" s="695">
        <v>9943.0666393440115</v>
      </c>
      <c r="AS52" s="695">
        <v>9943.0666393440115</v>
      </c>
      <c r="AT52" s="695">
        <v>9943.0666393440115</v>
      </c>
      <c r="AU52" s="695">
        <v>9943.0666393440115</v>
      </c>
      <c r="AV52" s="695">
        <v>9943.0666393440115</v>
      </c>
      <c r="AW52" s="695">
        <v>9943.0666393440115</v>
      </c>
      <c r="AX52" s="695">
        <v>9943.0666393440115</v>
      </c>
      <c r="AY52" s="695">
        <v>9943.0666393440115</v>
      </c>
      <c r="AZ52" s="695">
        <v>9943.0666393440115</v>
      </c>
      <c r="BA52" s="695">
        <v>9943.0666393440115</v>
      </c>
      <c r="BB52" s="695">
        <v>9943.0666393440115</v>
      </c>
      <c r="BC52" s="695">
        <v>9943.0666393440115</v>
      </c>
      <c r="BD52" s="695">
        <v>9943.0666393440115</v>
      </c>
      <c r="BE52" s="695">
        <v>9943.0666393440115</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745</v>
      </c>
      <c r="C53" s="690" t="s">
        <v>737</v>
      </c>
      <c r="D53" s="690" t="s">
        <v>3</v>
      </c>
      <c r="E53" s="690" t="s">
        <v>738</v>
      </c>
      <c r="F53" s="690" t="s">
        <v>29</v>
      </c>
      <c r="G53" s="690" t="s">
        <v>739</v>
      </c>
      <c r="H53" s="690">
        <v>2011</v>
      </c>
      <c r="I53" s="690" t="s">
        <v>570</v>
      </c>
      <c r="J53" s="690" t="s">
        <v>580</v>
      </c>
      <c r="K53" s="632"/>
      <c r="L53" s="694">
        <v>-40.070588338908877</v>
      </c>
      <c r="M53" s="695">
        <v>-40.070588338908877</v>
      </c>
      <c r="N53" s="695">
        <v>-40.070588338908877</v>
      </c>
      <c r="O53" s="695">
        <v>-40.070588338908877</v>
      </c>
      <c r="P53" s="695">
        <v>-40.070588338908877</v>
      </c>
      <c r="Q53" s="695">
        <v>-40.070588338908877</v>
      </c>
      <c r="R53" s="695">
        <v>-40.070588338908877</v>
      </c>
      <c r="S53" s="695">
        <v>-40.070588338908877</v>
      </c>
      <c r="T53" s="695">
        <v>-40.070588338908877</v>
      </c>
      <c r="U53" s="695">
        <v>-40.070588338908877</v>
      </c>
      <c r="V53" s="695">
        <v>-40.070588338908877</v>
      </c>
      <c r="W53" s="695">
        <v>-40.070588338908877</v>
      </c>
      <c r="X53" s="695">
        <v>-40.070588338908877</v>
      </c>
      <c r="Y53" s="695">
        <v>-40.070588338908877</v>
      </c>
      <c r="Z53" s="695">
        <v>-40.070588338908877</v>
      </c>
      <c r="AA53" s="695">
        <v>-40.070588338908877</v>
      </c>
      <c r="AB53" s="695">
        <v>-40.070588338908877</v>
      </c>
      <c r="AC53" s="695">
        <v>-40.070588338908877</v>
      </c>
      <c r="AD53" s="695">
        <v>-31.333854049437267</v>
      </c>
      <c r="AE53" s="695">
        <v>0</v>
      </c>
      <c r="AF53" s="695">
        <v>0</v>
      </c>
      <c r="AG53" s="695">
        <v>0</v>
      </c>
      <c r="AH53" s="695">
        <v>0</v>
      </c>
      <c r="AI53" s="695">
        <v>0</v>
      </c>
      <c r="AJ53" s="695">
        <v>0</v>
      </c>
      <c r="AK53" s="695">
        <v>0</v>
      </c>
      <c r="AL53" s="695">
        <v>0</v>
      </c>
      <c r="AM53" s="695">
        <v>0</v>
      </c>
      <c r="AN53" s="695">
        <v>0</v>
      </c>
      <c r="AO53" s="696">
        <v>0</v>
      </c>
      <c r="AP53" s="632"/>
      <c r="AQ53" s="694">
        <v>-72230.354568184834</v>
      </c>
      <c r="AR53" s="695">
        <v>-72230.354568184834</v>
      </c>
      <c r="AS53" s="695">
        <v>-72230.354568184834</v>
      </c>
      <c r="AT53" s="695">
        <v>-72230.354568184834</v>
      </c>
      <c r="AU53" s="695">
        <v>-72230.354568184834</v>
      </c>
      <c r="AV53" s="695">
        <v>-72230.354568184834</v>
      </c>
      <c r="AW53" s="695">
        <v>-72230.354568184834</v>
      </c>
      <c r="AX53" s="695">
        <v>-72230.354568184834</v>
      </c>
      <c r="AY53" s="695">
        <v>-72230.354568184834</v>
      </c>
      <c r="AZ53" s="695">
        <v>-72230.354568184834</v>
      </c>
      <c r="BA53" s="695">
        <v>-72230.354568184834</v>
      </c>
      <c r="BB53" s="695">
        <v>-72230.354568184834</v>
      </c>
      <c r="BC53" s="695">
        <v>-72230.354568184834</v>
      </c>
      <c r="BD53" s="695">
        <v>-72230.354568184834</v>
      </c>
      <c r="BE53" s="695">
        <v>-72230.354568184834</v>
      </c>
      <c r="BF53" s="695">
        <v>-72230.354568184834</v>
      </c>
      <c r="BG53" s="695">
        <v>-72230.354568184834</v>
      </c>
      <c r="BH53" s="695">
        <v>-72230.354568184834</v>
      </c>
      <c r="BI53" s="695">
        <v>-64430.867088794614</v>
      </c>
      <c r="BJ53" s="695">
        <v>0</v>
      </c>
      <c r="BK53" s="695">
        <v>0</v>
      </c>
      <c r="BL53" s="695">
        <v>0</v>
      </c>
      <c r="BM53" s="695">
        <v>0</v>
      </c>
      <c r="BN53" s="695">
        <v>0</v>
      </c>
      <c r="BO53" s="695">
        <v>0</v>
      </c>
      <c r="BP53" s="695">
        <v>0</v>
      </c>
      <c r="BQ53" s="695">
        <v>0</v>
      </c>
      <c r="BR53" s="695">
        <v>0</v>
      </c>
      <c r="BS53" s="695">
        <v>0</v>
      </c>
      <c r="BT53" s="696">
        <v>0</v>
      </c>
    </row>
    <row r="54" spans="2:73">
      <c r="B54" s="690" t="s">
        <v>745</v>
      </c>
      <c r="C54" s="690" t="s">
        <v>737</v>
      </c>
      <c r="D54" s="690" t="s">
        <v>5</v>
      </c>
      <c r="E54" s="690" t="s">
        <v>738</v>
      </c>
      <c r="F54" s="690" t="s">
        <v>29</v>
      </c>
      <c r="G54" s="690" t="s">
        <v>739</v>
      </c>
      <c r="H54" s="690">
        <v>2011</v>
      </c>
      <c r="I54" s="690" t="s">
        <v>570</v>
      </c>
      <c r="J54" s="690" t="s">
        <v>580</v>
      </c>
      <c r="K54" s="632"/>
      <c r="L54" s="694">
        <v>0.93311826197070635</v>
      </c>
      <c r="M54" s="695">
        <v>0.93311826197070635</v>
      </c>
      <c r="N54" s="695">
        <v>0.93311826197070635</v>
      </c>
      <c r="O54" s="695">
        <v>0.93311826197070635</v>
      </c>
      <c r="P54" s="695">
        <v>0.93311826197070635</v>
      </c>
      <c r="Q54" s="695">
        <v>0.8532807091569331</v>
      </c>
      <c r="R54" s="695">
        <v>0.48761065358164613</v>
      </c>
      <c r="S54" s="695">
        <v>0.48739514602454298</v>
      </c>
      <c r="T54" s="695">
        <v>0.48739514602454298</v>
      </c>
      <c r="U54" s="695">
        <v>0.15304683355226914</v>
      </c>
      <c r="V54" s="695">
        <v>6.358906238568679E-2</v>
      </c>
      <c r="W54" s="695">
        <v>6.3572040160203042E-2</v>
      </c>
      <c r="X54" s="695">
        <v>6.3572040160203042E-2</v>
      </c>
      <c r="Y54" s="695">
        <v>6.0649016896788421E-2</v>
      </c>
      <c r="Z54" s="695">
        <v>6.0649016896788421E-2</v>
      </c>
      <c r="AA54" s="695">
        <v>6.0515175453814733E-2</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v>18888.233854759172</v>
      </c>
      <c r="AR54" s="695">
        <v>18888.233854759172</v>
      </c>
      <c r="AS54" s="695">
        <v>18888.233854759172</v>
      </c>
      <c r="AT54" s="695">
        <v>18888.233854759172</v>
      </c>
      <c r="AU54" s="695">
        <v>18888.233854759172</v>
      </c>
      <c r="AV54" s="695">
        <v>17163.990526068395</v>
      </c>
      <c r="AW54" s="695">
        <v>9266.6523486524402</v>
      </c>
      <c r="AX54" s="695">
        <v>9264.7645024522189</v>
      </c>
      <c r="AY54" s="695">
        <v>9264.7645024522189</v>
      </c>
      <c r="AZ54" s="695">
        <v>2043.8787548133926</v>
      </c>
      <c r="BA54" s="695">
        <v>1717.0857898258357</v>
      </c>
      <c r="BB54" s="695">
        <v>1576.8031790225525</v>
      </c>
      <c r="BC54" s="695">
        <v>1576.8031790225525</v>
      </c>
      <c r="BD54" s="695">
        <v>1308.5134197794473</v>
      </c>
      <c r="BE54" s="695">
        <v>1308.5134197794473</v>
      </c>
      <c r="BF54" s="695">
        <v>1306.9399534850359</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690" t="s">
        <v>745</v>
      </c>
      <c r="C55" s="690" t="s">
        <v>737</v>
      </c>
      <c r="D55" s="690" t="s">
        <v>4</v>
      </c>
      <c r="E55" s="690" t="s">
        <v>738</v>
      </c>
      <c r="F55" s="690" t="s">
        <v>29</v>
      </c>
      <c r="G55" s="690" t="s">
        <v>739</v>
      </c>
      <c r="H55" s="690">
        <v>2011</v>
      </c>
      <c r="I55" s="690" t="s">
        <v>570</v>
      </c>
      <c r="J55" s="690" t="s">
        <v>580</v>
      </c>
      <c r="K55" s="632"/>
      <c r="L55" s="694">
        <v>0.13927031489425407</v>
      </c>
      <c r="M55" s="695">
        <v>0.13927031489425407</v>
      </c>
      <c r="N55" s="695">
        <v>0.13927031489425407</v>
      </c>
      <c r="O55" s="695">
        <v>0.13927031489425407</v>
      </c>
      <c r="P55" s="695">
        <v>0.13927031489425407</v>
      </c>
      <c r="Q55" s="695">
        <v>0.12973923425446024</v>
      </c>
      <c r="R55" s="695">
        <v>9.0746083205959782E-2</v>
      </c>
      <c r="S55" s="695">
        <v>9.0538328885071337E-2</v>
      </c>
      <c r="T55" s="695">
        <v>9.0538328885071337E-2</v>
      </c>
      <c r="U55" s="695">
        <v>5.0623519179099553E-2</v>
      </c>
      <c r="V55" s="695">
        <v>6.6917422402870868E-3</v>
      </c>
      <c r="W55" s="695">
        <v>6.6846837182218209E-3</v>
      </c>
      <c r="X55" s="695">
        <v>6.6846837182218209E-3</v>
      </c>
      <c r="Y55" s="695">
        <v>6.5111211814536368E-3</v>
      </c>
      <c r="Z55" s="695">
        <v>6.5111211814536368E-3</v>
      </c>
      <c r="AA55" s="695">
        <v>6.3920365528069359E-3</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v>2384.6572671527952</v>
      </c>
      <c r="AR55" s="695">
        <v>2384.6572671527952</v>
      </c>
      <c r="AS55" s="695">
        <v>2384.6572671527952</v>
      </c>
      <c r="AT55" s="695">
        <v>2384.6572671527952</v>
      </c>
      <c r="AU55" s="695">
        <v>2384.6572671527952</v>
      </c>
      <c r="AV55" s="695">
        <v>2178.8155093685659</v>
      </c>
      <c r="AW55" s="695">
        <v>1336.6844796658399</v>
      </c>
      <c r="AX55" s="695">
        <v>1334.8645518148569</v>
      </c>
      <c r="AY55" s="695">
        <v>1334.8645518148569</v>
      </c>
      <c r="AZ55" s="695">
        <v>472.82855589677212</v>
      </c>
      <c r="BA55" s="695">
        <v>213.54886928961946</v>
      </c>
      <c r="BB55" s="695">
        <v>155.37857277500481</v>
      </c>
      <c r="BC55" s="695">
        <v>155.37857277500481</v>
      </c>
      <c r="BD55" s="695">
        <v>139.44813124004338</v>
      </c>
      <c r="BE55" s="695">
        <v>139.44813124004338</v>
      </c>
      <c r="BF55" s="695">
        <v>138.04814895357833</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207</v>
      </c>
      <c r="C56" s="690" t="s">
        <v>711</v>
      </c>
      <c r="D56" s="690" t="s">
        <v>746</v>
      </c>
      <c r="E56" s="690" t="s">
        <v>738</v>
      </c>
      <c r="F56" s="690" t="s">
        <v>741</v>
      </c>
      <c r="G56" s="690" t="s">
        <v>742</v>
      </c>
      <c r="H56" s="813">
        <v>2013</v>
      </c>
      <c r="I56" s="690" t="s">
        <v>571</v>
      </c>
      <c r="J56" s="690" t="s">
        <v>587</v>
      </c>
      <c r="K56" s="632"/>
      <c r="L56" s="694">
        <v>0</v>
      </c>
      <c r="M56" s="695">
        <v>0</v>
      </c>
      <c r="N56" s="695">
        <v>110.3223</v>
      </c>
      <c r="O56" s="695">
        <v>0</v>
      </c>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v>0</v>
      </c>
      <c r="AR56" s="695">
        <v>0</v>
      </c>
      <c r="AS56" s="695">
        <v>1473.1110000000001</v>
      </c>
      <c r="AT56" s="695">
        <v>0</v>
      </c>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207</v>
      </c>
      <c r="C57" s="690" t="s">
        <v>711</v>
      </c>
      <c r="D57" s="690" t="s">
        <v>22</v>
      </c>
      <c r="E57" s="690" t="s">
        <v>738</v>
      </c>
      <c r="F57" s="690" t="s">
        <v>741</v>
      </c>
      <c r="G57" s="690" t="s">
        <v>739</v>
      </c>
      <c r="H57" s="813">
        <v>2012</v>
      </c>
      <c r="I57" s="690" t="s">
        <v>571</v>
      </c>
      <c r="J57" s="690" t="s">
        <v>580</v>
      </c>
      <c r="K57" s="632"/>
      <c r="L57" s="694">
        <v>0</v>
      </c>
      <c r="M57" s="695">
        <v>91.120680820999993</v>
      </c>
      <c r="N57" s="695">
        <v>91.120680820999993</v>
      </c>
      <c r="O57" s="695">
        <v>91.120680820999993</v>
      </c>
      <c r="P57" s="695">
        <v>91.120680820999993</v>
      </c>
      <c r="Q57" s="695">
        <v>91.120680820999993</v>
      </c>
      <c r="R57" s="695">
        <v>91.120680820999993</v>
      </c>
      <c r="S57" s="695">
        <v>90.184883650000003</v>
      </c>
      <c r="T57" s="695">
        <v>90.184883650000003</v>
      </c>
      <c r="U57" s="695">
        <v>90.184883650000003</v>
      </c>
      <c r="V57" s="695">
        <v>84.592916887000001</v>
      </c>
      <c r="W57" s="695">
        <v>72.287276117999994</v>
      </c>
      <c r="X57" s="695">
        <v>72.287276117999994</v>
      </c>
      <c r="Y57" s="695">
        <v>66.985401812999996</v>
      </c>
      <c r="Z57" s="695">
        <v>66.985401812999996</v>
      </c>
      <c r="AA57" s="695">
        <v>66.985401812999996</v>
      </c>
      <c r="AB57" s="695">
        <v>47.898284916999998</v>
      </c>
      <c r="AC57" s="695">
        <v>0</v>
      </c>
      <c r="AD57" s="695">
        <v>0</v>
      </c>
      <c r="AE57" s="695">
        <v>0</v>
      </c>
      <c r="AF57" s="695">
        <v>0</v>
      </c>
      <c r="AG57" s="695">
        <v>0</v>
      </c>
      <c r="AH57" s="695">
        <v>0</v>
      </c>
      <c r="AI57" s="695">
        <v>0</v>
      </c>
      <c r="AJ57" s="695">
        <v>0</v>
      </c>
      <c r="AK57" s="695">
        <v>0</v>
      </c>
      <c r="AL57" s="695">
        <v>0</v>
      </c>
      <c r="AM57" s="695">
        <v>0</v>
      </c>
      <c r="AN57" s="695">
        <v>0</v>
      </c>
      <c r="AO57" s="696">
        <v>0</v>
      </c>
      <c r="AP57" s="632"/>
      <c r="AQ57" s="694">
        <v>0</v>
      </c>
      <c r="AR57" s="695">
        <v>653791.59214575402</v>
      </c>
      <c r="AS57" s="695">
        <v>653791.59214575402</v>
      </c>
      <c r="AT57" s="695">
        <v>653791.59214575402</v>
      </c>
      <c r="AU57" s="695">
        <v>653791.59214575402</v>
      </c>
      <c r="AV57" s="695">
        <v>653791.59214575402</v>
      </c>
      <c r="AW57" s="695">
        <v>653791.59214575402</v>
      </c>
      <c r="AX57" s="695">
        <v>649913.33113442699</v>
      </c>
      <c r="AY57" s="695">
        <v>649913.33113442699</v>
      </c>
      <c r="AZ57" s="695">
        <v>645456.90039094805</v>
      </c>
      <c r="BA57" s="695">
        <v>620587.30911768298</v>
      </c>
      <c r="BB57" s="695">
        <v>565250.11850079696</v>
      </c>
      <c r="BC57" s="695">
        <v>558649.76452837896</v>
      </c>
      <c r="BD57" s="695">
        <v>523264.34595745901</v>
      </c>
      <c r="BE57" s="695">
        <v>523264.34595745901</v>
      </c>
      <c r="BF57" s="695">
        <v>523264.34595745901</v>
      </c>
      <c r="BG57" s="695">
        <v>374163.08704700798</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207</v>
      </c>
      <c r="C58" s="690" t="s">
        <v>711</v>
      </c>
      <c r="D58" s="690" t="s">
        <v>22</v>
      </c>
      <c r="E58" s="690" t="s">
        <v>738</v>
      </c>
      <c r="F58" s="690" t="s">
        <v>741</v>
      </c>
      <c r="G58" s="690" t="s">
        <v>739</v>
      </c>
      <c r="H58" s="813">
        <v>2013</v>
      </c>
      <c r="I58" s="690" t="s">
        <v>571</v>
      </c>
      <c r="J58" s="690" t="s">
        <v>587</v>
      </c>
      <c r="K58" s="632"/>
      <c r="L58" s="694">
        <v>0</v>
      </c>
      <c r="M58" s="695">
        <v>0</v>
      </c>
      <c r="N58" s="695">
        <v>278.76463909099999</v>
      </c>
      <c r="O58" s="695">
        <v>278.67181947199998</v>
      </c>
      <c r="P58" s="695">
        <v>278.67181947199998</v>
      </c>
      <c r="Q58" s="695">
        <v>278.67181947199998</v>
      </c>
      <c r="R58" s="695">
        <v>277.17682376599998</v>
      </c>
      <c r="S58" s="695">
        <v>249.28606208100001</v>
      </c>
      <c r="T58" s="695">
        <v>249.28606208100001</v>
      </c>
      <c r="U58" s="695">
        <v>249.28606208100001</v>
      </c>
      <c r="V58" s="695">
        <v>233.03307574600001</v>
      </c>
      <c r="W58" s="695">
        <v>211.22223448899999</v>
      </c>
      <c r="X58" s="695">
        <v>185.718427249</v>
      </c>
      <c r="Y58" s="695">
        <v>185.718427249</v>
      </c>
      <c r="Z58" s="695">
        <v>31.318833364</v>
      </c>
      <c r="AA58" s="695">
        <v>31.318833364</v>
      </c>
      <c r="AB58" s="695">
        <v>31.318833364</v>
      </c>
      <c r="AC58" s="695">
        <v>31.318833364</v>
      </c>
      <c r="AD58" s="695">
        <v>31.238507783999999</v>
      </c>
      <c r="AE58" s="695">
        <v>31.219204782999999</v>
      </c>
      <c r="AF58" s="695">
        <v>31.219204782999999</v>
      </c>
      <c r="AG58" s="695">
        <v>31.219204782999999</v>
      </c>
      <c r="AH58" s="695">
        <v>0</v>
      </c>
      <c r="AI58" s="695">
        <v>0</v>
      </c>
      <c r="AJ58" s="695">
        <v>0</v>
      </c>
      <c r="AK58" s="695">
        <v>0</v>
      </c>
      <c r="AL58" s="695">
        <v>0</v>
      </c>
      <c r="AM58" s="695">
        <v>0</v>
      </c>
      <c r="AN58" s="695">
        <v>0</v>
      </c>
      <c r="AO58" s="696">
        <v>0</v>
      </c>
      <c r="AP58" s="632"/>
      <c r="AQ58" s="694">
        <v>0</v>
      </c>
      <c r="AR58" s="695">
        <v>0</v>
      </c>
      <c r="AS58" s="695">
        <v>1648280.13542199</v>
      </c>
      <c r="AT58" s="695">
        <v>1647989.3553927999</v>
      </c>
      <c r="AU58" s="695">
        <v>1647989.3553927999</v>
      </c>
      <c r="AV58" s="695">
        <v>1647989.3553927999</v>
      </c>
      <c r="AW58" s="695">
        <v>1643305.9046599499</v>
      </c>
      <c r="AX58" s="695">
        <v>1546942.4481466999</v>
      </c>
      <c r="AY58" s="695">
        <v>1546942.4481466999</v>
      </c>
      <c r="AZ58" s="695">
        <v>1543242.1518780401</v>
      </c>
      <c r="BA58" s="695">
        <v>1481185.38165525</v>
      </c>
      <c r="BB58" s="695">
        <v>1342869.9853969601</v>
      </c>
      <c r="BC58" s="695">
        <v>1144176.68413758</v>
      </c>
      <c r="BD58" s="695">
        <v>1113495.81429031</v>
      </c>
      <c r="BE58" s="695">
        <v>103484.966478774</v>
      </c>
      <c r="BF58" s="695">
        <v>103484.966478774</v>
      </c>
      <c r="BG58" s="695">
        <v>103484.966478774</v>
      </c>
      <c r="BH58" s="695">
        <v>92386.136764734998</v>
      </c>
      <c r="BI58" s="695">
        <v>46742.901983702999</v>
      </c>
      <c r="BJ58" s="695">
        <v>46730.040794218003</v>
      </c>
      <c r="BK58" s="695">
        <v>46730.040794218003</v>
      </c>
      <c r="BL58" s="695">
        <v>46730.040794218003</v>
      </c>
      <c r="BM58" s="695">
        <v>0</v>
      </c>
      <c r="BN58" s="695">
        <v>0</v>
      </c>
      <c r="BO58" s="695">
        <v>0</v>
      </c>
      <c r="BP58" s="695">
        <v>0</v>
      </c>
      <c r="BQ58" s="695">
        <v>0</v>
      </c>
      <c r="BR58" s="695">
        <v>0</v>
      </c>
      <c r="BS58" s="695">
        <v>0</v>
      </c>
      <c r="BT58" s="696">
        <v>0</v>
      </c>
    </row>
    <row r="59" spans="2:73">
      <c r="B59" s="690" t="s">
        <v>207</v>
      </c>
      <c r="C59" s="690" t="s">
        <v>711</v>
      </c>
      <c r="D59" s="690" t="s">
        <v>747</v>
      </c>
      <c r="E59" s="690" t="s">
        <v>738</v>
      </c>
      <c r="F59" s="690" t="s">
        <v>741</v>
      </c>
      <c r="G59" s="690" t="s">
        <v>739</v>
      </c>
      <c r="H59" s="813">
        <v>2013</v>
      </c>
      <c r="I59" s="690" t="s">
        <v>571</v>
      </c>
      <c r="J59" s="690" t="s">
        <v>587</v>
      </c>
      <c r="K59" s="632"/>
      <c r="L59" s="694">
        <v>0</v>
      </c>
      <c r="M59" s="695">
        <v>0</v>
      </c>
      <c r="N59" s="695">
        <v>36.758877499</v>
      </c>
      <c r="O59" s="695">
        <v>36.758877499</v>
      </c>
      <c r="P59" s="695">
        <v>36.164244087</v>
      </c>
      <c r="Q59" s="695">
        <v>31.847167793000001</v>
      </c>
      <c r="R59" s="695">
        <v>8.5060013429999994</v>
      </c>
      <c r="S59" s="695">
        <v>8.5060013429999994</v>
      </c>
      <c r="T59" s="695">
        <v>8.5060013429999994</v>
      </c>
      <c r="U59" s="695">
        <v>8.5060013429999994</v>
      </c>
      <c r="V59" s="695">
        <v>8.5060013429999994</v>
      </c>
      <c r="W59" s="695">
        <v>8.5060013429999994</v>
      </c>
      <c r="X59" s="695">
        <v>6.969912721</v>
      </c>
      <c r="Y59" s="695">
        <v>3.9540058979999997</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v>0</v>
      </c>
      <c r="AR59" s="695">
        <v>0</v>
      </c>
      <c r="AS59" s="695">
        <v>129288.798196442</v>
      </c>
      <c r="AT59" s="695">
        <v>129288.798196442</v>
      </c>
      <c r="AU59" s="695">
        <v>127120.738790613</v>
      </c>
      <c r="AV59" s="695">
        <v>109679.568810973</v>
      </c>
      <c r="AW59" s="695">
        <v>36181.239862296999</v>
      </c>
      <c r="AX59" s="695">
        <v>36181.239862296999</v>
      </c>
      <c r="AY59" s="695">
        <v>36181.239862296999</v>
      </c>
      <c r="AZ59" s="695">
        <v>36181.239862296999</v>
      </c>
      <c r="BA59" s="695">
        <v>36181.239862296999</v>
      </c>
      <c r="BB59" s="695">
        <v>36181.239862296999</v>
      </c>
      <c r="BC59" s="695">
        <v>22246.036062398001</v>
      </c>
      <c r="BD59" s="695">
        <v>12444.153999812001</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207</v>
      </c>
      <c r="C60" s="690" t="s">
        <v>737</v>
      </c>
      <c r="D60" s="690" t="s">
        <v>748</v>
      </c>
      <c r="E60" s="690" t="s">
        <v>738</v>
      </c>
      <c r="F60" s="690" t="s">
        <v>29</v>
      </c>
      <c r="G60" s="690" t="s">
        <v>739</v>
      </c>
      <c r="H60" s="813">
        <v>2013</v>
      </c>
      <c r="I60" s="690" t="s">
        <v>571</v>
      </c>
      <c r="J60" s="690" t="s">
        <v>587</v>
      </c>
      <c r="K60" s="632"/>
      <c r="L60" s="694">
        <v>0</v>
      </c>
      <c r="M60" s="695">
        <v>0</v>
      </c>
      <c r="N60" s="695">
        <v>4.4689178649999999</v>
      </c>
      <c r="O60" s="695">
        <v>4.4689178649999999</v>
      </c>
      <c r="P60" s="695">
        <v>4.3076137660000002</v>
      </c>
      <c r="Q60" s="695">
        <v>3.6926939230000002</v>
      </c>
      <c r="R60" s="695">
        <v>3.6926939230000002</v>
      </c>
      <c r="S60" s="695">
        <v>3.6926939230000002</v>
      </c>
      <c r="T60" s="695">
        <v>3.6926939230000002</v>
      </c>
      <c r="U60" s="695">
        <v>3.687526826</v>
      </c>
      <c r="V60" s="695">
        <v>2.7580565030000002</v>
      </c>
      <c r="W60" s="695">
        <v>2.7580565030000002</v>
      </c>
      <c r="X60" s="695">
        <v>2.2154527270000002</v>
      </c>
      <c r="Y60" s="695">
        <v>2.2153907269999999</v>
      </c>
      <c r="Z60" s="695">
        <v>2.2153907269999999</v>
      </c>
      <c r="AA60" s="695">
        <v>2.2120880070000002</v>
      </c>
      <c r="AB60" s="695">
        <v>2.2120880070000002</v>
      </c>
      <c r="AC60" s="695">
        <v>2.2093824479999999</v>
      </c>
      <c r="AD60" s="695">
        <v>2.1411096860000001</v>
      </c>
      <c r="AE60" s="695">
        <v>1.2567838790000001</v>
      </c>
      <c r="AF60" s="695">
        <v>1.2567838790000001</v>
      </c>
      <c r="AG60" s="695">
        <v>1.2567838790000001</v>
      </c>
      <c r="AH60" s="695">
        <v>0</v>
      </c>
      <c r="AI60" s="695">
        <v>0</v>
      </c>
      <c r="AJ60" s="695">
        <v>0</v>
      </c>
      <c r="AK60" s="695">
        <v>0</v>
      </c>
      <c r="AL60" s="695">
        <v>0</v>
      </c>
      <c r="AM60" s="695">
        <v>0</v>
      </c>
      <c r="AN60" s="695">
        <v>0</v>
      </c>
      <c r="AO60" s="696">
        <v>0</v>
      </c>
      <c r="AP60" s="632"/>
      <c r="AQ60" s="694">
        <v>0</v>
      </c>
      <c r="AR60" s="695">
        <v>0</v>
      </c>
      <c r="AS60" s="695">
        <v>66677.226076221006</v>
      </c>
      <c r="AT60" s="695">
        <v>66677.226076221006</v>
      </c>
      <c r="AU60" s="695">
        <v>64107.760651850003</v>
      </c>
      <c r="AV60" s="695">
        <v>54312.502613990997</v>
      </c>
      <c r="AW60" s="695">
        <v>54312.502613990997</v>
      </c>
      <c r="AX60" s="695">
        <v>54312.502613990997</v>
      </c>
      <c r="AY60" s="695">
        <v>54312.502613990997</v>
      </c>
      <c r="AZ60" s="695">
        <v>54267.238843469</v>
      </c>
      <c r="BA60" s="695">
        <v>39461.40398648</v>
      </c>
      <c r="BB60" s="695">
        <v>39461.40398648</v>
      </c>
      <c r="BC60" s="695">
        <v>35880.128673735999</v>
      </c>
      <c r="BD60" s="695">
        <v>35369.179859946998</v>
      </c>
      <c r="BE60" s="695">
        <v>35369.179859946998</v>
      </c>
      <c r="BF60" s="695">
        <v>35223.782521699002</v>
      </c>
      <c r="BG60" s="695">
        <v>35223.782521699002</v>
      </c>
      <c r="BH60" s="695">
        <v>35193.971086596997</v>
      </c>
      <c r="BI60" s="695">
        <v>34106.432070565003</v>
      </c>
      <c r="BJ60" s="695">
        <v>20019.718884073998</v>
      </c>
      <c r="BK60" s="695">
        <v>20019.718884073998</v>
      </c>
      <c r="BL60" s="695">
        <v>20019.718884073998</v>
      </c>
      <c r="BM60" s="695">
        <v>0</v>
      </c>
      <c r="BN60" s="695">
        <v>0</v>
      </c>
      <c r="BO60" s="695">
        <v>0</v>
      </c>
      <c r="BP60" s="695">
        <v>0</v>
      </c>
      <c r="BQ60" s="695">
        <v>0</v>
      </c>
      <c r="BR60" s="695">
        <v>0</v>
      </c>
      <c r="BS60" s="695">
        <v>0</v>
      </c>
      <c r="BT60" s="696">
        <v>0</v>
      </c>
      <c r="BU60" s="163"/>
    </row>
    <row r="61" spans="2:73">
      <c r="B61" s="690" t="s">
        <v>207</v>
      </c>
      <c r="C61" s="690" t="s">
        <v>737</v>
      </c>
      <c r="D61" s="690" t="s">
        <v>2</v>
      </c>
      <c r="E61" s="690" t="s">
        <v>738</v>
      </c>
      <c r="F61" s="690" t="s">
        <v>29</v>
      </c>
      <c r="G61" s="690" t="s">
        <v>739</v>
      </c>
      <c r="H61" s="813">
        <v>2013</v>
      </c>
      <c r="I61" s="690" t="s">
        <v>571</v>
      </c>
      <c r="J61" s="690" t="s">
        <v>587</v>
      </c>
      <c r="K61" s="632"/>
      <c r="L61" s="694">
        <v>0</v>
      </c>
      <c r="M61" s="695">
        <v>0</v>
      </c>
      <c r="N61" s="695">
        <v>6.0086288720000001</v>
      </c>
      <c r="O61" s="695">
        <v>6.0086288720000001</v>
      </c>
      <c r="P61" s="695">
        <v>6.0086288720000001</v>
      </c>
      <c r="Q61" s="695">
        <v>6.0086288720000001</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v>0</v>
      </c>
      <c r="AR61" s="695">
        <v>0</v>
      </c>
      <c r="AS61" s="695">
        <v>10713.756460000001</v>
      </c>
      <c r="AT61" s="695">
        <v>10713.756460000001</v>
      </c>
      <c r="AU61" s="695">
        <v>10713.756460000001</v>
      </c>
      <c r="AV61" s="695">
        <v>10713.756460000001</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207</v>
      </c>
      <c r="C62" s="690" t="s">
        <v>737</v>
      </c>
      <c r="D62" s="690" t="s">
        <v>1</v>
      </c>
      <c r="E62" s="690" t="s">
        <v>738</v>
      </c>
      <c r="F62" s="690" t="s">
        <v>29</v>
      </c>
      <c r="G62" s="690" t="s">
        <v>739</v>
      </c>
      <c r="H62" s="813">
        <v>2013</v>
      </c>
      <c r="I62" s="690" t="s">
        <v>571</v>
      </c>
      <c r="J62" s="690" t="s">
        <v>587</v>
      </c>
      <c r="K62" s="632"/>
      <c r="L62" s="694">
        <v>0</v>
      </c>
      <c r="M62" s="695">
        <v>0</v>
      </c>
      <c r="N62" s="695">
        <v>9.2465847869999997</v>
      </c>
      <c r="O62" s="695">
        <v>9.2465847869999997</v>
      </c>
      <c r="P62" s="695">
        <v>9.2465847869999997</v>
      </c>
      <c r="Q62" s="695">
        <v>9.2465847869999997</v>
      </c>
      <c r="R62" s="695">
        <v>5.8258808010000003</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v>0</v>
      </c>
      <c r="AR62" s="695">
        <v>0</v>
      </c>
      <c r="AS62" s="695">
        <v>61677.666873553004</v>
      </c>
      <c r="AT62" s="695">
        <v>61677.666873553004</v>
      </c>
      <c r="AU62" s="695">
        <v>61677.666873553004</v>
      </c>
      <c r="AV62" s="695">
        <v>61677.666873553004</v>
      </c>
      <c r="AW62" s="695">
        <v>39640.255508062</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207</v>
      </c>
      <c r="C63" s="690" t="s">
        <v>737</v>
      </c>
      <c r="D63" s="690" t="s">
        <v>749</v>
      </c>
      <c r="E63" s="690" t="s">
        <v>738</v>
      </c>
      <c r="F63" s="690" t="s">
        <v>29</v>
      </c>
      <c r="G63" s="690" t="s">
        <v>739</v>
      </c>
      <c r="H63" s="813">
        <v>2013</v>
      </c>
      <c r="I63" s="690" t="s">
        <v>571</v>
      </c>
      <c r="J63" s="690" t="s">
        <v>587</v>
      </c>
      <c r="K63" s="632"/>
      <c r="L63" s="694">
        <v>0</v>
      </c>
      <c r="M63" s="695">
        <v>0</v>
      </c>
      <c r="N63" s="695">
        <v>10.239704552999999</v>
      </c>
      <c r="O63" s="695">
        <v>10.239704552999999</v>
      </c>
      <c r="P63" s="695">
        <v>9.6775495859999996</v>
      </c>
      <c r="Q63" s="695">
        <v>7.7590573740000002</v>
      </c>
      <c r="R63" s="695">
        <v>7.7590573740000002</v>
      </c>
      <c r="S63" s="695">
        <v>7.7590573740000002</v>
      </c>
      <c r="T63" s="695">
        <v>7.7590573740000002</v>
      </c>
      <c r="U63" s="695">
        <v>7.7443798230000001</v>
      </c>
      <c r="V63" s="695">
        <v>6.6562186319999999</v>
      </c>
      <c r="W63" s="695">
        <v>6.6562186319999999</v>
      </c>
      <c r="X63" s="695">
        <v>4.8299442819999996</v>
      </c>
      <c r="Y63" s="695">
        <v>3.119794229</v>
      </c>
      <c r="Z63" s="695">
        <v>3.119794229</v>
      </c>
      <c r="AA63" s="695">
        <v>3.058336492</v>
      </c>
      <c r="AB63" s="695">
        <v>3.058336492</v>
      </c>
      <c r="AC63" s="695">
        <v>3.0268069999999998</v>
      </c>
      <c r="AD63" s="695">
        <v>2.612643013</v>
      </c>
      <c r="AE63" s="695">
        <v>1.5335624459999999</v>
      </c>
      <c r="AF63" s="695">
        <v>1.5335624459999999</v>
      </c>
      <c r="AG63" s="695">
        <v>1.5335624459999999</v>
      </c>
      <c r="AH63" s="695">
        <v>0</v>
      </c>
      <c r="AI63" s="695">
        <v>0</v>
      </c>
      <c r="AJ63" s="695">
        <v>0</v>
      </c>
      <c r="AK63" s="695">
        <v>0</v>
      </c>
      <c r="AL63" s="695">
        <v>0</v>
      </c>
      <c r="AM63" s="695">
        <v>0</v>
      </c>
      <c r="AN63" s="695">
        <v>0</v>
      </c>
      <c r="AO63" s="696">
        <v>0</v>
      </c>
      <c r="AP63" s="632"/>
      <c r="AQ63" s="694">
        <v>0</v>
      </c>
      <c r="AR63" s="695">
        <v>0</v>
      </c>
      <c r="AS63" s="695">
        <v>148620.60304883</v>
      </c>
      <c r="AT63" s="695">
        <v>148620.60304883</v>
      </c>
      <c r="AU63" s="695">
        <v>139665.85386660299</v>
      </c>
      <c r="AV63" s="695">
        <v>109105.56789739701</v>
      </c>
      <c r="AW63" s="695">
        <v>109105.56789739701</v>
      </c>
      <c r="AX63" s="695">
        <v>109105.56789739701</v>
      </c>
      <c r="AY63" s="695">
        <v>109105.56789739701</v>
      </c>
      <c r="AZ63" s="695">
        <v>108976.992549246</v>
      </c>
      <c r="BA63" s="695">
        <v>91643.319263644007</v>
      </c>
      <c r="BB63" s="695">
        <v>91643.319263644007</v>
      </c>
      <c r="BC63" s="695">
        <v>79744.471434114006</v>
      </c>
      <c r="BD63" s="695">
        <v>51267.988136737004</v>
      </c>
      <c r="BE63" s="695">
        <v>51267.988136737004</v>
      </c>
      <c r="BF63" s="695">
        <v>48562.402839736002</v>
      </c>
      <c r="BG63" s="695">
        <v>48562.402839736002</v>
      </c>
      <c r="BH63" s="695">
        <v>48214.992455510001</v>
      </c>
      <c r="BI63" s="695">
        <v>41617.63969933</v>
      </c>
      <c r="BJ63" s="695">
        <v>24428.614629296</v>
      </c>
      <c r="BK63" s="695">
        <v>24428.614629296</v>
      </c>
      <c r="BL63" s="695">
        <v>24428.614629296</v>
      </c>
      <c r="BM63" s="695">
        <v>0</v>
      </c>
      <c r="BN63" s="695">
        <v>0</v>
      </c>
      <c r="BO63" s="695">
        <v>0</v>
      </c>
      <c r="BP63" s="695">
        <v>0</v>
      </c>
      <c r="BQ63" s="695">
        <v>0</v>
      </c>
      <c r="BR63" s="695">
        <v>0</v>
      </c>
      <c r="BS63" s="695">
        <v>0</v>
      </c>
      <c r="BT63" s="696">
        <v>0</v>
      </c>
    </row>
    <row r="64" spans="2:73">
      <c r="B64" s="690" t="s">
        <v>207</v>
      </c>
      <c r="C64" s="690" t="s">
        <v>737</v>
      </c>
      <c r="D64" s="690" t="s">
        <v>14</v>
      </c>
      <c r="E64" s="690" t="s">
        <v>738</v>
      </c>
      <c r="F64" s="690" t="s">
        <v>29</v>
      </c>
      <c r="G64" s="690" t="s">
        <v>739</v>
      </c>
      <c r="H64" s="813">
        <v>2013</v>
      </c>
      <c r="I64" s="690" t="s">
        <v>571</v>
      </c>
      <c r="J64" s="690" t="s">
        <v>587</v>
      </c>
      <c r="K64" s="632"/>
      <c r="L64" s="694">
        <v>0</v>
      </c>
      <c r="M64" s="695">
        <v>0</v>
      </c>
      <c r="N64" s="695">
        <v>5.406790537</v>
      </c>
      <c r="O64" s="695">
        <v>5.4047529689999996</v>
      </c>
      <c r="P64" s="695">
        <v>5.4045677349999997</v>
      </c>
      <c r="Q64" s="695">
        <v>5.0615008010000002</v>
      </c>
      <c r="R64" s="695">
        <v>4.8907082590000002</v>
      </c>
      <c r="S64" s="695">
        <v>4.7199157329999997</v>
      </c>
      <c r="T64" s="695">
        <v>4.6574438779999996</v>
      </c>
      <c r="U64" s="695">
        <v>4.6574438779999996</v>
      </c>
      <c r="V64" s="695">
        <v>3.3235091720000001</v>
      </c>
      <c r="W64" s="695">
        <v>3.3235091720000001</v>
      </c>
      <c r="X64" s="695">
        <v>3.3150123360000001</v>
      </c>
      <c r="Y64" s="695">
        <v>3.3150123360000001</v>
      </c>
      <c r="Z64" s="695">
        <v>3.3150123360000001</v>
      </c>
      <c r="AA64" s="695">
        <v>3.3150123360000001</v>
      </c>
      <c r="AB64" s="695">
        <v>0.30539061099999998</v>
      </c>
      <c r="AC64" s="695">
        <v>0.2569227</v>
      </c>
      <c r="AD64" s="695">
        <v>0.2569227</v>
      </c>
      <c r="AE64" s="695">
        <v>0.2569227</v>
      </c>
      <c r="AF64" s="695">
        <v>0.2569227</v>
      </c>
      <c r="AG64" s="695">
        <v>0.2569227</v>
      </c>
      <c r="AH64" s="695">
        <v>0.2569227</v>
      </c>
      <c r="AI64" s="695">
        <v>0</v>
      </c>
      <c r="AJ64" s="695">
        <v>0</v>
      </c>
      <c r="AK64" s="695">
        <v>0</v>
      </c>
      <c r="AL64" s="695">
        <v>0</v>
      </c>
      <c r="AM64" s="695">
        <v>0</v>
      </c>
      <c r="AN64" s="695">
        <v>0</v>
      </c>
      <c r="AO64" s="696">
        <v>0</v>
      </c>
      <c r="AP64" s="632"/>
      <c r="AQ64" s="694">
        <v>0</v>
      </c>
      <c r="AR64" s="695">
        <v>0</v>
      </c>
      <c r="AS64" s="695">
        <v>66032.816413879002</v>
      </c>
      <c r="AT64" s="695">
        <v>65993.591880798005</v>
      </c>
      <c r="AU64" s="695">
        <v>65990.026016235002</v>
      </c>
      <c r="AV64" s="695">
        <v>59385.762853622</v>
      </c>
      <c r="AW64" s="695">
        <v>56097.895929336999</v>
      </c>
      <c r="AX64" s="695">
        <v>52810.027921677</v>
      </c>
      <c r="AY64" s="695">
        <v>51607.403791427998</v>
      </c>
      <c r="AZ64" s="695">
        <v>51607.403791427998</v>
      </c>
      <c r="BA64" s="695">
        <v>25928.288002014</v>
      </c>
      <c r="BB64" s="695">
        <v>25928.288002014</v>
      </c>
      <c r="BC64" s="695">
        <v>25858.220581055</v>
      </c>
      <c r="BD64" s="695">
        <v>25858.220581055</v>
      </c>
      <c r="BE64" s="695">
        <v>25858.220581055</v>
      </c>
      <c r="BF64" s="695">
        <v>25858.220581055</v>
      </c>
      <c r="BG64" s="695">
        <v>2293.8104858400002</v>
      </c>
      <c r="BH64" s="695">
        <v>1894.1297607419999</v>
      </c>
      <c r="BI64" s="695">
        <v>1894.1297607419999</v>
      </c>
      <c r="BJ64" s="695">
        <v>1894.1297607419999</v>
      </c>
      <c r="BK64" s="695">
        <v>1894.1297607419999</v>
      </c>
      <c r="BL64" s="695">
        <v>1894.1297607419999</v>
      </c>
      <c r="BM64" s="695">
        <v>1894.1297607419999</v>
      </c>
      <c r="BN64" s="695">
        <v>0</v>
      </c>
      <c r="BO64" s="695">
        <v>0</v>
      </c>
      <c r="BP64" s="695">
        <v>0</v>
      </c>
      <c r="BQ64" s="695">
        <v>0</v>
      </c>
      <c r="BR64" s="695">
        <v>0</v>
      </c>
      <c r="BS64" s="695">
        <v>0</v>
      </c>
      <c r="BT64" s="696">
        <v>0</v>
      </c>
    </row>
    <row r="65" spans="2:73">
      <c r="B65" s="690" t="s">
        <v>207</v>
      </c>
      <c r="C65" s="690" t="s">
        <v>737</v>
      </c>
      <c r="D65" s="690" t="s">
        <v>750</v>
      </c>
      <c r="E65" s="690" t="s">
        <v>738</v>
      </c>
      <c r="F65" s="690" t="s">
        <v>29</v>
      </c>
      <c r="G65" s="690" t="s">
        <v>739</v>
      </c>
      <c r="H65" s="813">
        <v>2012</v>
      </c>
      <c r="I65" s="690" t="s">
        <v>571</v>
      </c>
      <c r="J65" s="690" t="s">
        <v>580</v>
      </c>
      <c r="K65" s="632"/>
      <c r="L65" s="694">
        <v>0</v>
      </c>
      <c r="M65" s="695">
        <v>3.1899587459999998</v>
      </c>
      <c r="N65" s="695">
        <v>3.1899587459999998</v>
      </c>
      <c r="O65" s="695">
        <v>3.1899587459999998</v>
      </c>
      <c r="P65" s="695">
        <v>3.1899587459999998</v>
      </c>
      <c r="Q65" s="695">
        <v>3.1899587459999998</v>
      </c>
      <c r="R65" s="695">
        <v>3.1899587459999998</v>
      </c>
      <c r="S65" s="695">
        <v>3.1899587459999998</v>
      </c>
      <c r="T65" s="695">
        <v>3.1899587459999998</v>
      </c>
      <c r="U65" s="695">
        <v>3.1899587459999998</v>
      </c>
      <c r="V65" s="695">
        <v>3.1899587459999998</v>
      </c>
      <c r="W65" s="695">
        <v>3.1899587459999998</v>
      </c>
      <c r="X65" s="695">
        <v>3.1899587459999998</v>
      </c>
      <c r="Y65" s="695">
        <v>3.1899587459999998</v>
      </c>
      <c r="Z65" s="695">
        <v>3.1899587459999998</v>
      </c>
      <c r="AA65" s="695">
        <v>3.1899587459999998</v>
      </c>
      <c r="AB65" s="695">
        <v>3.1899587459999998</v>
      </c>
      <c r="AC65" s="695">
        <v>3.1899587459999998</v>
      </c>
      <c r="AD65" s="695">
        <v>3.1899587459999998</v>
      </c>
      <c r="AE65" s="695">
        <v>3.1899587459999998</v>
      </c>
      <c r="AF65" s="695">
        <v>2.756945349</v>
      </c>
      <c r="AG65" s="695">
        <v>0</v>
      </c>
      <c r="AH65" s="695">
        <v>0</v>
      </c>
      <c r="AI65" s="695">
        <v>0</v>
      </c>
      <c r="AJ65" s="695">
        <v>0</v>
      </c>
      <c r="AK65" s="695">
        <v>0</v>
      </c>
      <c r="AL65" s="695">
        <v>0</v>
      </c>
      <c r="AM65" s="695">
        <v>0</v>
      </c>
      <c r="AN65" s="695">
        <v>0</v>
      </c>
      <c r="AO65" s="696">
        <v>0</v>
      </c>
      <c r="AP65" s="632"/>
      <c r="AQ65" s="694">
        <v>0</v>
      </c>
      <c r="AR65" s="695">
        <v>6501.842742115</v>
      </c>
      <c r="AS65" s="695">
        <v>6501.842742115</v>
      </c>
      <c r="AT65" s="695">
        <v>6501.842742115</v>
      </c>
      <c r="AU65" s="695">
        <v>6501.842742115</v>
      </c>
      <c r="AV65" s="695">
        <v>6501.842742115</v>
      </c>
      <c r="AW65" s="695">
        <v>6501.842742115</v>
      </c>
      <c r="AX65" s="695">
        <v>6501.842742115</v>
      </c>
      <c r="AY65" s="695">
        <v>6501.842742115</v>
      </c>
      <c r="AZ65" s="695">
        <v>6501.842742115</v>
      </c>
      <c r="BA65" s="695">
        <v>6501.842742115</v>
      </c>
      <c r="BB65" s="695">
        <v>6501.842742115</v>
      </c>
      <c r="BC65" s="695">
        <v>6501.842742115</v>
      </c>
      <c r="BD65" s="695">
        <v>6501.842742115</v>
      </c>
      <c r="BE65" s="695">
        <v>6501.842742115</v>
      </c>
      <c r="BF65" s="695">
        <v>6501.842742115</v>
      </c>
      <c r="BG65" s="695">
        <v>6501.842742115</v>
      </c>
      <c r="BH65" s="695">
        <v>6501.842742115</v>
      </c>
      <c r="BI65" s="695">
        <v>6501.842742115</v>
      </c>
      <c r="BJ65" s="695">
        <v>6069.7271199979996</v>
      </c>
      <c r="BK65" s="695">
        <v>0</v>
      </c>
      <c r="BL65" s="695">
        <v>0</v>
      </c>
      <c r="BM65" s="695">
        <v>0</v>
      </c>
      <c r="BN65" s="695">
        <v>0</v>
      </c>
      <c r="BO65" s="695">
        <v>0</v>
      </c>
      <c r="BP65" s="695">
        <v>0</v>
      </c>
      <c r="BQ65" s="695">
        <v>0</v>
      </c>
      <c r="BR65" s="695">
        <v>0</v>
      </c>
      <c r="BS65" s="695">
        <v>0</v>
      </c>
      <c r="BT65" s="696">
        <v>0</v>
      </c>
    </row>
    <row r="66" spans="2:73">
      <c r="B66" s="690" t="s">
        <v>207</v>
      </c>
      <c r="C66" s="690" t="s">
        <v>737</v>
      </c>
      <c r="D66" s="690" t="s">
        <v>750</v>
      </c>
      <c r="E66" s="690" t="s">
        <v>738</v>
      </c>
      <c r="F66" s="690" t="s">
        <v>29</v>
      </c>
      <c r="G66" s="690" t="s">
        <v>739</v>
      </c>
      <c r="H66" s="813">
        <v>2013</v>
      </c>
      <c r="I66" s="690" t="s">
        <v>571</v>
      </c>
      <c r="J66" s="690" t="s">
        <v>587</v>
      </c>
      <c r="K66" s="632"/>
      <c r="L66" s="694">
        <v>0</v>
      </c>
      <c r="M66" s="695">
        <v>0</v>
      </c>
      <c r="N66" s="695">
        <v>231.59423398000001</v>
      </c>
      <c r="O66" s="695">
        <v>231.59423398000001</v>
      </c>
      <c r="P66" s="695">
        <v>231.59423398000001</v>
      </c>
      <c r="Q66" s="695">
        <v>231.59423398000001</v>
      </c>
      <c r="R66" s="695">
        <v>231.59423398000001</v>
      </c>
      <c r="S66" s="695">
        <v>231.59423398000001</v>
      </c>
      <c r="T66" s="695">
        <v>231.59423398000001</v>
      </c>
      <c r="U66" s="695">
        <v>231.59423398000001</v>
      </c>
      <c r="V66" s="695">
        <v>231.59423398000001</v>
      </c>
      <c r="W66" s="695">
        <v>231.59423398000001</v>
      </c>
      <c r="X66" s="695">
        <v>231.59423398000001</v>
      </c>
      <c r="Y66" s="695">
        <v>231.59423398000001</v>
      </c>
      <c r="Z66" s="695">
        <v>231.59423398000001</v>
      </c>
      <c r="AA66" s="695">
        <v>231.59423398000001</v>
      </c>
      <c r="AB66" s="695">
        <v>231.59423398000001</v>
      </c>
      <c r="AC66" s="695">
        <v>231.59423398000001</v>
      </c>
      <c r="AD66" s="695">
        <v>231.59423398000001</v>
      </c>
      <c r="AE66" s="695">
        <v>231.59423398000001</v>
      </c>
      <c r="AF66" s="695">
        <v>182.74119982900001</v>
      </c>
      <c r="AG66" s="695">
        <v>0</v>
      </c>
      <c r="AH66" s="695">
        <v>0</v>
      </c>
      <c r="AI66" s="695">
        <v>0</v>
      </c>
      <c r="AJ66" s="695">
        <v>0</v>
      </c>
      <c r="AK66" s="695">
        <v>0</v>
      </c>
      <c r="AL66" s="695">
        <v>0</v>
      </c>
      <c r="AM66" s="695">
        <v>0</v>
      </c>
      <c r="AN66" s="695">
        <v>0</v>
      </c>
      <c r="AO66" s="696">
        <v>0</v>
      </c>
      <c r="AP66" s="632"/>
      <c r="AQ66" s="694">
        <v>0</v>
      </c>
      <c r="AR66" s="695">
        <v>0</v>
      </c>
      <c r="AS66" s="695">
        <v>398520.90540731599</v>
      </c>
      <c r="AT66" s="695">
        <v>398520.90540731599</v>
      </c>
      <c r="AU66" s="695">
        <v>398520.90540731599</v>
      </c>
      <c r="AV66" s="695">
        <v>398520.90540731599</v>
      </c>
      <c r="AW66" s="695">
        <v>398520.90540731599</v>
      </c>
      <c r="AX66" s="695">
        <v>398520.90540731599</v>
      </c>
      <c r="AY66" s="695">
        <v>398520.90540731599</v>
      </c>
      <c r="AZ66" s="695">
        <v>398520.90540731599</v>
      </c>
      <c r="BA66" s="695">
        <v>398520.90540731599</v>
      </c>
      <c r="BB66" s="695">
        <v>398520.90540731599</v>
      </c>
      <c r="BC66" s="695">
        <v>398520.90540731599</v>
      </c>
      <c r="BD66" s="695">
        <v>398520.90540731599</v>
      </c>
      <c r="BE66" s="695">
        <v>398520.90540731599</v>
      </c>
      <c r="BF66" s="695">
        <v>398520.90540731599</v>
      </c>
      <c r="BG66" s="695">
        <v>398520.90540731599</v>
      </c>
      <c r="BH66" s="695">
        <v>398520.90540731599</v>
      </c>
      <c r="BI66" s="695">
        <v>398520.90540731599</v>
      </c>
      <c r="BJ66" s="695">
        <v>398520.90540731599</v>
      </c>
      <c r="BK66" s="695">
        <v>354833.86367191101</v>
      </c>
      <c r="BL66" s="695">
        <v>0</v>
      </c>
      <c r="BM66" s="695">
        <v>0</v>
      </c>
      <c r="BN66" s="695">
        <v>0</v>
      </c>
      <c r="BO66" s="695">
        <v>0</v>
      </c>
      <c r="BP66" s="695">
        <v>0</v>
      </c>
      <c r="BQ66" s="695">
        <v>0</v>
      </c>
      <c r="BR66" s="695">
        <v>0</v>
      </c>
      <c r="BS66" s="695">
        <v>0</v>
      </c>
      <c r="BT66" s="696">
        <v>0</v>
      </c>
    </row>
    <row r="67" spans="2:73">
      <c r="B67" s="690" t="s">
        <v>207</v>
      </c>
      <c r="C67" s="690" t="s">
        <v>737</v>
      </c>
      <c r="D67" s="690" t="s">
        <v>751</v>
      </c>
      <c r="E67" s="690" t="s">
        <v>738</v>
      </c>
      <c r="F67" s="690" t="s">
        <v>29</v>
      </c>
      <c r="G67" s="690" t="s">
        <v>742</v>
      </c>
      <c r="H67" s="813">
        <v>2012</v>
      </c>
      <c r="I67" s="690" t="s">
        <v>571</v>
      </c>
      <c r="J67" s="690" t="s">
        <v>580</v>
      </c>
      <c r="K67" s="632"/>
      <c r="L67" s="694">
        <v>0</v>
      </c>
      <c r="M67" s="695">
        <v>0</v>
      </c>
      <c r="N67" s="695">
        <v>493.5308</v>
      </c>
      <c r="O67" s="695">
        <v>0</v>
      </c>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484.029</v>
      </c>
      <c r="AT67" s="695">
        <v>0</v>
      </c>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207</v>
      </c>
      <c r="C68" s="690" t="s">
        <v>737</v>
      </c>
      <c r="D68" s="690" t="s">
        <v>751</v>
      </c>
      <c r="E68" s="690" t="s">
        <v>738</v>
      </c>
      <c r="F68" s="690" t="s">
        <v>29</v>
      </c>
      <c r="G68" s="690" t="s">
        <v>742</v>
      </c>
      <c r="H68" s="813">
        <v>2013</v>
      </c>
      <c r="I68" s="690" t="s">
        <v>571</v>
      </c>
      <c r="J68" s="690" t="s">
        <v>587</v>
      </c>
      <c r="K68" s="632"/>
      <c r="L68" s="694">
        <v>0</v>
      </c>
      <c r="M68" s="695">
        <v>0</v>
      </c>
      <c r="N68" s="695">
        <v>1389.8240000000001</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1001.236</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207</v>
      </c>
      <c r="C69" s="690" t="s">
        <v>737</v>
      </c>
      <c r="D69" s="690" t="s">
        <v>752</v>
      </c>
      <c r="E69" s="690" t="s">
        <v>738</v>
      </c>
      <c r="F69" s="690" t="s">
        <v>29</v>
      </c>
      <c r="G69" s="690" t="s">
        <v>742</v>
      </c>
      <c r="H69" s="813">
        <v>2012</v>
      </c>
      <c r="I69" s="690" t="s">
        <v>571</v>
      </c>
      <c r="J69" s="690" t="s">
        <v>580</v>
      </c>
      <c r="K69" s="632"/>
      <c r="L69" s="694">
        <v>0</v>
      </c>
      <c r="M69" s="695">
        <v>0</v>
      </c>
      <c r="N69" s="695">
        <v>0</v>
      </c>
      <c r="O69" s="695">
        <v>0</v>
      </c>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0</v>
      </c>
      <c r="AT69" s="695">
        <v>0</v>
      </c>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207</v>
      </c>
      <c r="C70" s="690" t="s">
        <v>737</v>
      </c>
      <c r="D70" s="690" t="s">
        <v>752</v>
      </c>
      <c r="E70" s="690" t="s">
        <v>738</v>
      </c>
      <c r="F70" s="690" t="s">
        <v>29</v>
      </c>
      <c r="G70" s="690" t="s">
        <v>742</v>
      </c>
      <c r="H70" s="813">
        <v>2013</v>
      </c>
      <c r="I70" s="690" t="s">
        <v>571</v>
      </c>
      <c r="J70" s="690" t="s">
        <v>587</v>
      </c>
      <c r="K70" s="632"/>
      <c r="L70" s="694">
        <v>0</v>
      </c>
      <c r="M70" s="695">
        <v>0</v>
      </c>
      <c r="N70" s="695">
        <v>0</v>
      </c>
      <c r="O70" s="695">
        <v>0</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4">
        <v>0</v>
      </c>
      <c r="AR70" s="695">
        <v>0</v>
      </c>
      <c r="AS70" s="695">
        <v>0</v>
      </c>
      <c r="AT70" s="695">
        <v>0</v>
      </c>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c r="B71" s="690" t="s">
        <v>207</v>
      </c>
      <c r="C71" s="690" t="s">
        <v>705</v>
      </c>
      <c r="D71" s="690" t="s">
        <v>746</v>
      </c>
      <c r="E71" s="690" t="s">
        <v>738</v>
      </c>
      <c r="F71" s="690" t="s">
        <v>705</v>
      </c>
      <c r="G71" s="690" t="s">
        <v>742</v>
      </c>
      <c r="H71" s="813">
        <v>2013</v>
      </c>
      <c r="I71" s="690" t="s">
        <v>571</v>
      </c>
      <c r="J71" s="690" t="s">
        <v>587</v>
      </c>
      <c r="K71" s="632"/>
      <c r="L71" s="694">
        <v>0</v>
      </c>
      <c r="M71" s="695">
        <v>0</v>
      </c>
      <c r="N71" s="695">
        <v>493.95370000000003</v>
      </c>
      <c r="O71" s="695">
        <v>0</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11247.63</v>
      </c>
      <c r="AT71" s="698">
        <v>0</v>
      </c>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207</v>
      </c>
      <c r="C72" s="690" t="s">
        <v>737</v>
      </c>
      <c r="D72" s="690" t="s">
        <v>1</v>
      </c>
      <c r="E72" s="690" t="s">
        <v>738</v>
      </c>
      <c r="F72" s="690" t="s">
        <v>29</v>
      </c>
      <c r="G72" s="690" t="s">
        <v>739</v>
      </c>
      <c r="H72" s="813">
        <v>2013</v>
      </c>
      <c r="I72" s="690" t="s">
        <v>571</v>
      </c>
      <c r="J72" s="690" t="s">
        <v>587</v>
      </c>
      <c r="K72" s="632"/>
      <c r="L72" s="694">
        <v>0</v>
      </c>
      <c r="M72" s="695">
        <v>0</v>
      </c>
      <c r="N72" s="695">
        <v>7.5597331806244519E-3</v>
      </c>
      <c r="O72" s="695">
        <v>7.5597331806244519E-3</v>
      </c>
      <c r="P72" s="695">
        <v>7.5597331806244519E-3</v>
      </c>
      <c r="Q72" s="695">
        <v>7.5597331806244519E-3</v>
      </c>
      <c r="R72" s="695">
        <v>4.1999123692547363E-3</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52.903910583893328</v>
      </c>
      <c r="AT72" s="692">
        <v>52.903910583893328</v>
      </c>
      <c r="AU72" s="692">
        <v>52.903910583893328</v>
      </c>
      <c r="AV72" s="692">
        <v>52.903910583893328</v>
      </c>
      <c r="AW72" s="692">
        <v>28.576897645147252</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207</v>
      </c>
      <c r="C73" s="690" t="s">
        <v>737</v>
      </c>
      <c r="D73" s="690" t="s">
        <v>750</v>
      </c>
      <c r="E73" s="690" t="s">
        <v>738</v>
      </c>
      <c r="F73" s="690" t="s">
        <v>29</v>
      </c>
      <c r="G73" s="690" t="s">
        <v>739</v>
      </c>
      <c r="H73" s="813">
        <v>2012</v>
      </c>
      <c r="I73" s="690" t="s">
        <v>571</v>
      </c>
      <c r="J73" s="690" t="s">
        <v>580</v>
      </c>
      <c r="K73" s="632"/>
      <c r="L73" s="694">
        <v>0</v>
      </c>
      <c r="M73" s="695">
        <v>3.5315843803788591E-2</v>
      </c>
      <c r="N73" s="695">
        <v>3.5315843803788591E-2</v>
      </c>
      <c r="O73" s="695">
        <v>3.5315843803788591E-2</v>
      </c>
      <c r="P73" s="695">
        <v>3.5315843803788591E-2</v>
      </c>
      <c r="Q73" s="695">
        <v>3.5315843803788591E-2</v>
      </c>
      <c r="R73" s="695">
        <v>3.5315843803788591E-2</v>
      </c>
      <c r="S73" s="695">
        <v>3.5315843803788591E-2</v>
      </c>
      <c r="T73" s="695">
        <v>3.5315843803788591E-2</v>
      </c>
      <c r="U73" s="695">
        <v>3.5315843803788591E-2</v>
      </c>
      <c r="V73" s="695">
        <v>3.5315843803788591E-2</v>
      </c>
      <c r="W73" s="695">
        <v>3.5315843803788591E-2</v>
      </c>
      <c r="X73" s="695">
        <v>3.5315843803788591E-2</v>
      </c>
      <c r="Y73" s="695">
        <v>3.5315843803788591E-2</v>
      </c>
      <c r="Z73" s="695">
        <v>3.5315843803788591E-2</v>
      </c>
      <c r="AA73" s="695">
        <v>3.5315843803788591E-2</v>
      </c>
      <c r="AB73" s="695">
        <v>3.5315843803788591E-2</v>
      </c>
      <c r="AC73" s="695">
        <v>3.5315843803788591E-2</v>
      </c>
      <c r="AD73" s="695">
        <v>3.5315843803788591E-2</v>
      </c>
      <c r="AE73" s="695">
        <v>3.5315843803788591E-2</v>
      </c>
      <c r="AF73" s="695">
        <v>3.035452126928178E-2</v>
      </c>
      <c r="AG73" s="695">
        <v>0</v>
      </c>
      <c r="AH73" s="695">
        <v>0</v>
      </c>
      <c r="AI73" s="695">
        <v>0</v>
      </c>
      <c r="AJ73" s="695">
        <v>0</v>
      </c>
      <c r="AK73" s="695">
        <v>0</v>
      </c>
      <c r="AL73" s="695">
        <v>0</v>
      </c>
      <c r="AM73" s="695">
        <v>0</v>
      </c>
      <c r="AN73" s="695">
        <v>0</v>
      </c>
      <c r="AO73" s="696">
        <v>0</v>
      </c>
      <c r="AP73" s="632"/>
      <c r="AQ73" s="694">
        <v>0</v>
      </c>
      <c r="AR73" s="695">
        <v>71.801760766748941</v>
      </c>
      <c r="AS73" s="695">
        <v>71.801760766748941</v>
      </c>
      <c r="AT73" s="695">
        <v>71.801760766748941</v>
      </c>
      <c r="AU73" s="695">
        <v>71.801760766748941</v>
      </c>
      <c r="AV73" s="695">
        <v>71.801760766748941</v>
      </c>
      <c r="AW73" s="695">
        <v>71.801760766748941</v>
      </c>
      <c r="AX73" s="695">
        <v>71.801760766748941</v>
      </c>
      <c r="AY73" s="695">
        <v>71.801760766748941</v>
      </c>
      <c r="AZ73" s="695">
        <v>71.801760766748941</v>
      </c>
      <c r="BA73" s="695">
        <v>71.801760766748941</v>
      </c>
      <c r="BB73" s="695">
        <v>71.801760766748941</v>
      </c>
      <c r="BC73" s="695">
        <v>71.801760766748941</v>
      </c>
      <c r="BD73" s="695">
        <v>71.801760766748941</v>
      </c>
      <c r="BE73" s="695">
        <v>71.801760766748941</v>
      </c>
      <c r="BF73" s="695">
        <v>71.801760766748941</v>
      </c>
      <c r="BG73" s="695">
        <v>71.801760766748941</v>
      </c>
      <c r="BH73" s="695">
        <v>71.801760766748941</v>
      </c>
      <c r="BI73" s="695">
        <v>71.801760766748941</v>
      </c>
      <c r="BJ73" s="695">
        <v>66.828913033884575</v>
      </c>
      <c r="BK73" s="695">
        <v>0</v>
      </c>
      <c r="BL73" s="695">
        <v>0</v>
      </c>
      <c r="BM73" s="695">
        <v>0</v>
      </c>
      <c r="BN73" s="695">
        <v>0</v>
      </c>
      <c r="BO73" s="695">
        <v>0</v>
      </c>
      <c r="BP73" s="695">
        <v>0</v>
      </c>
      <c r="BQ73" s="695">
        <v>0</v>
      </c>
      <c r="BR73" s="695">
        <v>0</v>
      </c>
      <c r="BS73" s="695">
        <v>0</v>
      </c>
      <c r="BT73" s="696">
        <v>0</v>
      </c>
    </row>
    <row r="74" spans="2:73">
      <c r="B74" s="690" t="s">
        <v>207</v>
      </c>
      <c r="C74" s="690" t="s">
        <v>711</v>
      </c>
      <c r="D74" s="690" t="s">
        <v>21</v>
      </c>
      <c r="E74" s="690" t="s">
        <v>738</v>
      </c>
      <c r="F74" s="690" t="s">
        <v>701</v>
      </c>
      <c r="G74" s="690" t="s">
        <v>739</v>
      </c>
      <c r="H74" s="813">
        <v>2014</v>
      </c>
      <c r="I74" s="690" t="s">
        <v>572</v>
      </c>
      <c r="J74" s="690" t="s">
        <v>587</v>
      </c>
      <c r="K74" s="632"/>
      <c r="L74" s="694">
        <v>0</v>
      </c>
      <c r="M74" s="695">
        <v>0</v>
      </c>
      <c r="N74" s="695">
        <v>0</v>
      </c>
      <c r="O74" s="695">
        <v>199.85445469999999</v>
      </c>
      <c r="P74" s="695">
        <v>198.96491459999999</v>
      </c>
      <c r="Q74" s="695">
        <v>174.56773039999999</v>
      </c>
      <c r="R74" s="695">
        <v>142.9186163</v>
      </c>
      <c r="S74" s="695">
        <v>142.9186163</v>
      </c>
      <c r="T74" s="695">
        <v>142.9186163</v>
      </c>
      <c r="U74" s="695">
        <v>142.9186163</v>
      </c>
      <c r="V74" s="695">
        <v>141.06447750000001</v>
      </c>
      <c r="W74" s="695">
        <v>141.06447750000001</v>
      </c>
      <c r="X74" s="695">
        <v>141.06447750000001</v>
      </c>
      <c r="Y74" s="695">
        <v>138.70423969999999</v>
      </c>
      <c r="Z74" s="695">
        <v>30.456401360000001</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779547.71539999999</v>
      </c>
      <c r="AU74" s="695">
        <v>776206.79709999997</v>
      </c>
      <c r="AV74" s="695">
        <v>675991.29859999998</v>
      </c>
      <c r="AW74" s="695">
        <v>565228.73970000003</v>
      </c>
      <c r="AX74" s="695">
        <v>565228.73970000003</v>
      </c>
      <c r="AY74" s="695">
        <v>565228.73970000003</v>
      </c>
      <c r="AZ74" s="695">
        <v>565228.73970000003</v>
      </c>
      <c r="BA74" s="695">
        <v>563375.92220000003</v>
      </c>
      <c r="BB74" s="695">
        <v>563375.92220000003</v>
      </c>
      <c r="BC74" s="695">
        <v>563375.92220000003</v>
      </c>
      <c r="BD74" s="695">
        <v>541612.09360000002</v>
      </c>
      <c r="BE74" s="695">
        <v>104782.48820000001</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207</v>
      </c>
      <c r="C75" s="690" t="s">
        <v>711</v>
      </c>
      <c r="D75" s="690" t="s">
        <v>20</v>
      </c>
      <c r="E75" s="690" t="s">
        <v>738</v>
      </c>
      <c r="F75" s="690" t="s">
        <v>701</v>
      </c>
      <c r="G75" s="690" t="s">
        <v>739</v>
      </c>
      <c r="H75" s="813">
        <v>2014</v>
      </c>
      <c r="I75" s="690" t="s">
        <v>572</v>
      </c>
      <c r="J75" s="690" t="s">
        <v>587</v>
      </c>
      <c r="K75" s="632"/>
      <c r="L75" s="694">
        <v>0</v>
      </c>
      <c r="M75" s="695">
        <v>0</v>
      </c>
      <c r="N75" s="695">
        <v>0</v>
      </c>
      <c r="O75" s="695">
        <v>93.568513609999997</v>
      </c>
      <c r="P75" s="695">
        <v>93.568513609999997</v>
      </c>
      <c r="Q75" s="695">
        <v>93.568513609999997</v>
      </c>
      <c r="R75" s="695">
        <v>93.568513609999997</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456914.99040000001</v>
      </c>
      <c r="AU75" s="695">
        <v>456914.99040000001</v>
      </c>
      <c r="AV75" s="695">
        <v>456914.99040000001</v>
      </c>
      <c r="AW75" s="695">
        <v>456914.99040000001</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207</v>
      </c>
      <c r="C76" s="690" t="s">
        <v>711</v>
      </c>
      <c r="D76" s="690" t="s">
        <v>17</v>
      </c>
      <c r="E76" s="690" t="s">
        <v>738</v>
      </c>
      <c r="F76" s="812" t="s">
        <v>701</v>
      </c>
      <c r="G76" s="690" t="s">
        <v>739</v>
      </c>
      <c r="H76" s="813">
        <v>2013</v>
      </c>
      <c r="I76" s="690" t="s">
        <v>572</v>
      </c>
      <c r="J76" s="690" t="s">
        <v>580</v>
      </c>
      <c r="K76" s="811"/>
      <c r="L76" s="694">
        <v>0</v>
      </c>
      <c r="M76" s="695">
        <v>0</v>
      </c>
      <c r="N76" s="695">
        <v>1.325698753</v>
      </c>
      <c r="O76" s="695">
        <v>1.325698753</v>
      </c>
      <c r="P76" s="695">
        <v>1.325698753</v>
      </c>
      <c r="Q76" s="695">
        <v>1.325698753</v>
      </c>
      <c r="R76" s="695">
        <v>1.325698753</v>
      </c>
      <c r="S76" s="695">
        <v>1.325698753</v>
      </c>
      <c r="T76" s="695">
        <v>1.325698753</v>
      </c>
      <c r="U76" s="695">
        <v>1.325698753</v>
      </c>
      <c r="V76" s="695">
        <v>1.325698753</v>
      </c>
      <c r="W76" s="695">
        <v>1.325698753</v>
      </c>
      <c r="X76" s="695">
        <v>1.325698753</v>
      </c>
      <c r="Y76" s="695">
        <v>1.325698753</v>
      </c>
      <c r="Z76" s="695">
        <v>1.325698753</v>
      </c>
      <c r="AA76" s="695">
        <v>1.325698753</v>
      </c>
      <c r="AB76" s="695">
        <v>1.325698753</v>
      </c>
      <c r="AC76" s="695">
        <v>0</v>
      </c>
      <c r="AD76" s="695">
        <v>0</v>
      </c>
      <c r="AE76" s="695">
        <v>0</v>
      </c>
      <c r="AF76" s="695">
        <v>0</v>
      </c>
      <c r="AG76" s="695">
        <v>0</v>
      </c>
      <c r="AH76" s="695">
        <v>0</v>
      </c>
      <c r="AI76" s="695">
        <v>0</v>
      </c>
      <c r="AJ76" s="695">
        <v>0</v>
      </c>
      <c r="AK76" s="695">
        <v>0</v>
      </c>
      <c r="AL76" s="695">
        <v>0</v>
      </c>
      <c r="AM76" s="695">
        <v>0</v>
      </c>
      <c r="AN76" s="695">
        <v>0</v>
      </c>
      <c r="AO76" s="696">
        <v>0</v>
      </c>
      <c r="AP76" s="811"/>
      <c r="AQ76" s="694">
        <v>0</v>
      </c>
      <c r="AR76" s="695">
        <v>0</v>
      </c>
      <c r="AS76" s="695">
        <v>10662.84</v>
      </c>
      <c r="AT76" s="695">
        <v>10662.84</v>
      </c>
      <c r="AU76" s="695">
        <v>10662.84</v>
      </c>
      <c r="AV76" s="695">
        <v>10662.84</v>
      </c>
      <c r="AW76" s="692">
        <v>10662.84</v>
      </c>
      <c r="AX76" s="695">
        <v>10662.84</v>
      </c>
      <c r="AY76" s="695">
        <v>10662.84</v>
      </c>
      <c r="AZ76" s="695">
        <v>10662.84</v>
      </c>
      <c r="BA76" s="695">
        <v>10662.84</v>
      </c>
      <c r="BB76" s="695">
        <v>10662.84</v>
      </c>
      <c r="BC76" s="695">
        <v>10662.84</v>
      </c>
      <c r="BD76" s="695">
        <v>10662.84</v>
      </c>
      <c r="BE76" s="695">
        <v>10662.84</v>
      </c>
      <c r="BF76" s="695">
        <v>10662.84</v>
      </c>
      <c r="BG76" s="695">
        <v>10662.84</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690" t="s">
        <v>207</v>
      </c>
      <c r="C77" s="690" t="s">
        <v>711</v>
      </c>
      <c r="D77" s="690" t="s">
        <v>17</v>
      </c>
      <c r="E77" s="690" t="s">
        <v>738</v>
      </c>
      <c r="F77" s="812" t="s">
        <v>701</v>
      </c>
      <c r="G77" s="690" t="s">
        <v>739</v>
      </c>
      <c r="H77" s="813">
        <v>2014</v>
      </c>
      <c r="I77" s="690" t="s">
        <v>572</v>
      </c>
      <c r="J77" s="690" t="s">
        <v>587</v>
      </c>
      <c r="K77" s="632"/>
      <c r="L77" s="694">
        <v>0</v>
      </c>
      <c r="M77" s="695">
        <v>0</v>
      </c>
      <c r="N77" s="695">
        <v>0</v>
      </c>
      <c r="O77" s="695">
        <v>33.562511999999998</v>
      </c>
      <c r="P77" s="695">
        <v>33.562511999999998</v>
      </c>
      <c r="Q77" s="695">
        <v>33.562511999999998</v>
      </c>
      <c r="R77" s="695">
        <v>33.562511999999998</v>
      </c>
      <c r="S77" s="695">
        <v>33.562511999999998</v>
      </c>
      <c r="T77" s="695">
        <v>33.562511999999998</v>
      </c>
      <c r="U77" s="695">
        <v>33.562511999999998</v>
      </c>
      <c r="V77" s="695">
        <v>33.562511999999998</v>
      </c>
      <c r="W77" s="695">
        <v>33.562511999999998</v>
      </c>
      <c r="X77" s="695">
        <v>33.562511999999998</v>
      </c>
      <c r="Y77" s="695">
        <v>29.97</v>
      </c>
      <c r="Z77" s="695">
        <v>29.97</v>
      </c>
      <c r="AA77" s="695">
        <v>29.97</v>
      </c>
      <c r="AB77" s="695">
        <v>29.97</v>
      </c>
      <c r="AC77" s="695">
        <v>29.97</v>
      </c>
      <c r="AD77" s="695">
        <v>0</v>
      </c>
      <c r="AE77" s="695">
        <v>0</v>
      </c>
      <c r="AF77" s="695">
        <v>0</v>
      </c>
      <c r="AG77" s="695">
        <v>0</v>
      </c>
      <c r="AH77" s="695">
        <v>0</v>
      </c>
      <c r="AI77" s="695">
        <v>0</v>
      </c>
      <c r="AJ77" s="695">
        <v>0</v>
      </c>
      <c r="AK77" s="695">
        <v>0</v>
      </c>
      <c r="AL77" s="695">
        <v>0</v>
      </c>
      <c r="AM77" s="695">
        <v>0</v>
      </c>
      <c r="AN77" s="695">
        <v>0</v>
      </c>
      <c r="AO77" s="696">
        <v>0</v>
      </c>
      <c r="AP77" s="632"/>
      <c r="AQ77" s="694">
        <v>0</v>
      </c>
      <c r="AR77" s="695">
        <v>0</v>
      </c>
      <c r="AS77" s="695">
        <v>0</v>
      </c>
      <c r="AT77" s="695">
        <v>165882.53520000001</v>
      </c>
      <c r="AU77" s="695">
        <v>165882.53520000001</v>
      </c>
      <c r="AV77" s="695">
        <v>165882.53520000001</v>
      </c>
      <c r="AW77" s="692">
        <v>165882.53520000001</v>
      </c>
      <c r="AX77" s="695">
        <v>165882.53520000001</v>
      </c>
      <c r="AY77" s="695">
        <v>165882.53520000001</v>
      </c>
      <c r="AZ77" s="695">
        <v>165882.53520000001</v>
      </c>
      <c r="BA77" s="695">
        <v>165882.53520000001</v>
      </c>
      <c r="BB77" s="695">
        <v>165882.53520000001</v>
      </c>
      <c r="BC77" s="695">
        <v>165882.53520000001</v>
      </c>
      <c r="BD77" s="695">
        <v>143524.98000000001</v>
      </c>
      <c r="BE77" s="695">
        <v>143524.98000000001</v>
      </c>
      <c r="BF77" s="695">
        <v>143524.98000000001</v>
      </c>
      <c r="BG77" s="695">
        <v>143524.98000000001</v>
      </c>
      <c r="BH77" s="695">
        <v>143524.98000000001</v>
      </c>
      <c r="BI77" s="695">
        <v>0</v>
      </c>
      <c r="BJ77" s="695">
        <v>0</v>
      </c>
      <c r="BK77" s="695">
        <v>0</v>
      </c>
      <c r="BL77" s="695">
        <v>0</v>
      </c>
      <c r="BM77" s="695">
        <v>0</v>
      </c>
      <c r="BN77" s="695">
        <v>0</v>
      </c>
      <c r="BO77" s="695">
        <v>0</v>
      </c>
      <c r="BP77" s="695">
        <v>0</v>
      </c>
      <c r="BQ77" s="695">
        <v>0</v>
      </c>
      <c r="BR77" s="695">
        <v>0</v>
      </c>
      <c r="BS77" s="695">
        <v>0</v>
      </c>
      <c r="BT77" s="696">
        <v>0</v>
      </c>
    </row>
    <row r="78" spans="2:73">
      <c r="B78" s="690" t="s">
        <v>207</v>
      </c>
      <c r="C78" s="690" t="s">
        <v>711</v>
      </c>
      <c r="D78" s="690" t="s">
        <v>22</v>
      </c>
      <c r="E78" s="690" t="s">
        <v>738</v>
      </c>
      <c r="F78" s="802" t="s">
        <v>701</v>
      </c>
      <c r="G78" s="690" t="s">
        <v>739</v>
      </c>
      <c r="H78" s="813">
        <v>2012</v>
      </c>
      <c r="I78" s="690" t="s">
        <v>572</v>
      </c>
      <c r="J78" s="690" t="s">
        <v>580</v>
      </c>
      <c r="K78" s="632"/>
      <c r="L78" s="694">
        <v>0</v>
      </c>
      <c r="M78" s="695">
        <v>0</v>
      </c>
      <c r="N78" s="695">
        <v>0</v>
      </c>
      <c r="O78" s="695">
        <v>0</v>
      </c>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2"/>
      <c r="AQ78" s="694">
        <v>0</v>
      </c>
      <c r="AR78" s="695">
        <v>0</v>
      </c>
      <c r="AS78" s="695">
        <v>0</v>
      </c>
      <c r="AT78" s="695">
        <v>0</v>
      </c>
      <c r="AU78" s="695">
        <v>0</v>
      </c>
      <c r="AV78" s="695">
        <v>0</v>
      </c>
      <c r="AW78" s="692">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5.75">
      <c r="B79" s="690" t="s">
        <v>207</v>
      </c>
      <c r="C79" s="690" t="s">
        <v>711</v>
      </c>
      <c r="D79" s="690" t="s">
        <v>22</v>
      </c>
      <c r="E79" s="690" t="s">
        <v>738</v>
      </c>
      <c r="F79" s="812" t="s">
        <v>701</v>
      </c>
      <c r="G79" s="690" t="s">
        <v>739</v>
      </c>
      <c r="H79" s="813">
        <v>2013</v>
      </c>
      <c r="I79" s="690" t="s">
        <v>572</v>
      </c>
      <c r="J79" s="690" t="s">
        <v>580</v>
      </c>
      <c r="K79" s="811"/>
      <c r="L79" s="694">
        <v>0</v>
      </c>
      <c r="M79" s="695">
        <v>0</v>
      </c>
      <c r="N79" s="695">
        <v>101.0009769</v>
      </c>
      <c r="O79" s="695">
        <v>98.921217240000004</v>
      </c>
      <c r="P79" s="695">
        <v>98.849480869999994</v>
      </c>
      <c r="Q79" s="695">
        <v>98.849480869999994</v>
      </c>
      <c r="R79" s="695">
        <v>98.387009129999996</v>
      </c>
      <c r="S79" s="695">
        <v>97.72320268</v>
      </c>
      <c r="T79" s="695">
        <v>97.72320268</v>
      </c>
      <c r="U79" s="695">
        <v>97.482047170000001</v>
      </c>
      <c r="V79" s="695">
        <v>95.004730039999998</v>
      </c>
      <c r="W79" s="695">
        <v>90.165743140000004</v>
      </c>
      <c r="X79" s="695">
        <v>81.554164240000006</v>
      </c>
      <c r="Y79" s="695">
        <v>79.554632269999999</v>
      </c>
      <c r="Z79" s="695">
        <v>75.220611410000004</v>
      </c>
      <c r="AA79" s="695">
        <v>70.202318099999999</v>
      </c>
      <c r="AB79" s="695">
        <v>70.202318099999999</v>
      </c>
      <c r="AC79" s="695">
        <v>56.838566479999997</v>
      </c>
      <c r="AD79" s="695">
        <v>1.5326174910000001</v>
      </c>
      <c r="AE79" s="695">
        <v>1.4334160220000001</v>
      </c>
      <c r="AF79" s="695">
        <v>1.4334160220000001</v>
      </c>
      <c r="AG79" s="695">
        <v>1.4334160220000001</v>
      </c>
      <c r="AH79" s="695">
        <v>0</v>
      </c>
      <c r="AI79" s="695">
        <v>0</v>
      </c>
      <c r="AJ79" s="695">
        <v>0</v>
      </c>
      <c r="AK79" s="695">
        <v>0</v>
      </c>
      <c r="AL79" s="695">
        <v>0</v>
      </c>
      <c r="AM79" s="695">
        <v>0</v>
      </c>
      <c r="AN79" s="695">
        <v>0</v>
      </c>
      <c r="AO79" s="696">
        <v>0</v>
      </c>
      <c r="AP79" s="811"/>
      <c r="AQ79" s="694">
        <v>0</v>
      </c>
      <c r="AR79" s="695">
        <v>0</v>
      </c>
      <c r="AS79" s="695">
        <v>298471.37430000002</v>
      </c>
      <c r="AT79" s="695">
        <v>290890.11859999999</v>
      </c>
      <c r="AU79" s="695">
        <v>290640.22570000001</v>
      </c>
      <c r="AV79" s="695">
        <v>290640.22570000001</v>
      </c>
      <c r="AW79" s="692">
        <v>289029.2107</v>
      </c>
      <c r="AX79" s="695">
        <v>284649.3774</v>
      </c>
      <c r="AY79" s="695">
        <v>284649.3774</v>
      </c>
      <c r="AZ79" s="695">
        <v>283225.37959999999</v>
      </c>
      <c r="BA79" s="695">
        <v>272650.9289</v>
      </c>
      <c r="BB79" s="695">
        <v>240723.01329999999</v>
      </c>
      <c r="BC79" s="695">
        <v>179599.1611</v>
      </c>
      <c r="BD79" s="695">
        <v>167792.13630000001</v>
      </c>
      <c r="BE79" s="695">
        <v>149044.0172</v>
      </c>
      <c r="BF79" s="695">
        <v>130704.18119999999</v>
      </c>
      <c r="BG79" s="695">
        <v>130704.18119999999</v>
      </c>
      <c r="BH79" s="695">
        <v>105689.10430000001</v>
      </c>
      <c r="BI79" s="695">
        <v>1385.5554</v>
      </c>
      <c r="BJ79" s="695">
        <v>1012.7746239999999</v>
      </c>
      <c r="BK79" s="695">
        <v>1012.7746239999999</v>
      </c>
      <c r="BL79" s="695">
        <v>1012.7746239999999</v>
      </c>
      <c r="BM79" s="695">
        <v>0</v>
      </c>
      <c r="BN79" s="695">
        <v>0</v>
      </c>
      <c r="BO79" s="695">
        <v>0</v>
      </c>
      <c r="BP79" s="695">
        <v>0</v>
      </c>
      <c r="BQ79" s="695">
        <v>0</v>
      </c>
      <c r="BR79" s="695">
        <v>0</v>
      </c>
      <c r="BS79" s="695">
        <v>0</v>
      </c>
      <c r="BT79" s="696">
        <v>0</v>
      </c>
      <c r="BU79" s="163"/>
    </row>
    <row r="80" spans="2:73" ht="15.75">
      <c r="B80" s="690" t="s">
        <v>207</v>
      </c>
      <c r="C80" s="690" t="s">
        <v>711</v>
      </c>
      <c r="D80" s="690" t="s">
        <v>22</v>
      </c>
      <c r="E80" s="690" t="s">
        <v>738</v>
      </c>
      <c r="F80" s="812" t="s">
        <v>701</v>
      </c>
      <c r="G80" s="690" t="s">
        <v>739</v>
      </c>
      <c r="H80" s="813">
        <v>2014</v>
      </c>
      <c r="I80" s="690" t="s">
        <v>572</v>
      </c>
      <c r="J80" s="690" t="s">
        <v>587</v>
      </c>
      <c r="K80" s="632"/>
      <c r="L80" s="694">
        <v>0</v>
      </c>
      <c r="M80" s="695">
        <v>0</v>
      </c>
      <c r="N80" s="695">
        <v>0</v>
      </c>
      <c r="O80" s="695">
        <v>295.05080329999998</v>
      </c>
      <c r="P80" s="695">
        <v>294.93124269999998</v>
      </c>
      <c r="Q80" s="695">
        <v>294.93124269999998</v>
      </c>
      <c r="R80" s="695">
        <v>287.09418199999999</v>
      </c>
      <c r="S80" s="695">
        <v>287.09418199999999</v>
      </c>
      <c r="T80" s="695">
        <v>287.09418199999999</v>
      </c>
      <c r="U80" s="695">
        <v>282.13911919999998</v>
      </c>
      <c r="V80" s="695">
        <v>282.13911919999998</v>
      </c>
      <c r="W80" s="695">
        <v>254.6667831</v>
      </c>
      <c r="X80" s="695">
        <v>233.67473050000001</v>
      </c>
      <c r="Y80" s="695">
        <v>198.23196469999999</v>
      </c>
      <c r="Z80" s="695">
        <v>178.70733440000001</v>
      </c>
      <c r="AA80" s="695">
        <v>33.620175969999998</v>
      </c>
      <c r="AB80" s="695">
        <v>30.556452749999998</v>
      </c>
      <c r="AC80" s="695">
        <v>30.556452749999998</v>
      </c>
      <c r="AD80" s="695">
        <v>25.941777980000001</v>
      </c>
      <c r="AE80" s="695">
        <v>10.49002877</v>
      </c>
      <c r="AF80" s="695">
        <v>10.49002877</v>
      </c>
      <c r="AG80" s="695">
        <v>10.49002877</v>
      </c>
      <c r="AH80" s="695">
        <v>10.49002877</v>
      </c>
      <c r="AI80" s="695">
        <v>0</v>
      </c>
      <c r="AJ80" s="695">
        <v>0</v>
      </c>
      <c r="AK80" s="695">
        <v>0</v>
      </c>
      <c r="AL80" s="695">
        <v>0</v>
      </c>
      <c r="AM80" s="695">
        <v>0</v>
      </c>
      <c r="AN80" s="695">
        <v>0</v>
      </c>
      <c r="AO80" s="696">
        <v>0</v>
      </c>
      <c r="AP80" s="632"/>
      <c r="AQ80" s="694">
        <v>0</v>
      </c>
      <c r="AR80" s="695">
        <v>0</v>
      </c>
      <c r="AS80" s="695">
        <v>0</v>
      </c>
      <c r="AT80" s="695">
        <v>2346163.3289999999</v>
      </c>
      <c r="AU80" s="695">
        <v>2345746.84</v>
      </c>
      <c r="AV80" s="695">
        <v>2345746.84</v>
      </c>
      <c r="AW80" s="692">
        <v>2318355.9810000001</v>
      </c>
      <c r="AX80" s="695">
        <v>2318355.9810000001</v>
      </c>
      <c r="AY80" s="695">
        <v>2318355.9810000001</v>
      </c>
      <c r="AZ80" s="695">
        <v>2285450.2179999999</v>
      </c>
      <c r="BA80" s="695">
        <v>2285450.2179999999</v>
      </c>
      <c r="BB80" s="695">
        <v>2077333.86</v>
      </c>
      <c r="BC80" s="695">
        <v>1882296.6370000001</v>
      </c>
      <c r="BD80" s="695">
        <v>1596429.574</v>
      </c>
      <c r="BE80" s="695">
        <v>1401160.3330000001</v>
      </c>
      <c r="BF80" s="695">
        <v>274022.68400000001</v>
      </c>
      <c r="BG80" s="695">
        <v>263350.23920000001</v>
      </c>
      <c r="BH80" s="695">
        <v>263350.23920000001</v>
      </c>
      <c r="BI80" s="695">
        <v>212225.1746</v>
      </c>
      <c r="BJ80" s="695">
        <v>26898.709060000001</v>
      </c>
      <c r="BK80" s="695">
        <v>26898.709060000001</v>
      </c>
      <c r="BL80" s="695">
        <v>26898.709060000001</v>
      </c>
      <c r="BM80" s="695">
        <v>26898.709060000001</v>
      </c>
      <c r="BN80" s="695">
        <v>0</v>
      </c>
      <c r="BO80" s="695">
        <v>0</v>
      </c>
      <c r="BP80" s="695">
        <v>0</v>
      </c>
      <c r="BQ80" s="695">
        <v>0</v>
      </c>
      <c r="BR80" s="695">
        <v>0</v>
      </c>
      <c r="BS80" s="695">
        <v>0</v>
      </c>
      <c r="BT80" s="696">
        <v>0</v>
      </c>
      <c r="BU80" s="163"/>
    </row>
    <row r="81" spans="2:73">
      <c r="B81" s="690" t="s">
        <v>207</v>
      </c>
      <c r="C81" s="690" t="s">
        <v>737</v>
      </c>
      <c r="D81" s="690" t="s">
        <v>2</v>
      </c>
      <c r="E81" s="690" t="s">
        <v>738</v>
      </c>
      <c r="F81" s="812" t="s">
        <v>29</v>
      </c>
      <c r="G81" s="690" t="s">
        <v>739</v>
      </c>
      <c r="H81" s="813">
        <v>2014</v>
      </c>
      <c r="I81" s="690" t="s">
        <v>572</v>
      </c>
      <c r="J81" s="690" t="s">
        <v>587</v>
      </c>
      <c r="K81" s="632"/>
      <c r="L81" s="694">
        <v>0</v>
      </c>
      <c r="M81" s="695">
        <v>0</v>
      </c>
      <c r="N81" s="695">
        <v>0</v>
      </c>
      <c r="O81" s="695">
        <v>8.7021521600000007</v>
      </c>
      <c r="P81" s="695">
        <v>8.7021521600000007</v>
      </c>
      <c r="Q81" s="695">
        <v>8.7021521600000007</v>
      </c>
      <c r="R81" s="695">
        <v>8.7021521600000007</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v>0</v>
      </c>
      <c r="AR81" s="695">
        <v>0</v>
      </c>
      <c r="AS81" s="695">
        <v>0</v>
      </c>
      <c r="AT81" s="695">
        <v>15516.47487</v>
      </c>
      <c r="AU81" s="695">
        <v>15516.47487</v>
      </c>
      <c r="AV81" s="695">
        <v>15516.47487</v>
      </c>
      <c r="AW81" s="692">
        <v>15516.47487</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690" t="s">
        <v>207</v>
      </c>
      <c r="C82" s="690" t="s">
        <v>737</v>
      </c>
      <c r="D82" s="690" t="s">
        <v>1</v>
      </c>
      <c r="E82" s="690" t="s">
        <v>738</v>
      </c>
      <c r="F82" s="812" t="s">
        <v>29</v>
      </c>
      <c r="G82" s="690" t="s">
        <v>739</v>
      </c>
      <c r="H82" s="813">
        <v>2014</v>
      </c>
      <c r="I82" s="690" t="s">
        <v>572</v>
      </c>
      <c r="J82" s="690" t="s">
        <v>587</v>
      </c>
      <c r="K82" s="632"/>
      <c r="L82" s="694">
        <v>0</v>
      </c>
      <c r="M82" s="695">
        <v>0</v>
      </c>
      <c r="N82" s="695">
        <v>0</v>
      </c>
      <c r="O82" s="695">
        <v>0.23350859500000001</v>
      </c>
      <c r="P82" s="695">
        <v>0.23350859500000001</v>
      </c>
      <c r="Q82" s="695">
        <v>0.23350859500000001</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v>0</v>
      </c>
      <c r="AR82" s="695">
        <v>0</v>
      </c>
      <c r="AS82" s="695">
        <v>0</v>
      </c>
      <c r="AT82" s="695">
        <v>208.81609320000001</v>
      </c>
      <c r="AU82" s="695">
        <v>208.81609320000001</v>
      </c>
      <c r="AV82" s="695">
        <v>208.81609320000001</v>
      </c>
      <c r="AW82" s="692">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5.75">
      <c r="B83" s="690" t="s">
        <v>207</v>
      </c>
      <c r="C83" s="690" t="s">
        <v>737</v>
      </c>
      <c r="D83" s="690" t="s">
        <v>1</v>
      </c>
      <c r="E83" s="690" t="s">
        <v>738</v>
      </c>
      <c r="F83" s="812" t="s">
        <v>29</v>
      </c>
      <c r="G83" s="690" t="s">
        <v>739</v>
      </c>
      <c r="H83" s="813">
        <v>2014</v>
      </c>
      <c r="I83" s="690" t="s">
        <v>572</v>
      </c>
      <c r="J83" s="690" t="s">
        <v>587</v>
      </c>
      <c r="K83" s="632"/>
      <c r="L83" s="694">
        <v>0</v>
      </c>
      <c r="M83" s="695">
        <v>0</v>
      </c>
      <c r="N83" s="695">
        <v>0</v>
      </c>
      <c r="O83" s="695">
        <v>0.17698983400000001</v>
      </c>
      <c r="P83" s="695">
        <v>0.17698983400000001</v>
      </c>
      <c r="Q83" s="695">
        <v>0.17698983400000001</v>
      </c>
      <c r="R83" s="695">
        <v>0.17698983400000001</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v>0</v>
      </c>
      <c r="AR83" s="695">
        <v>0</v>
      </c>
      <c r="AS83" s="695">
        <v>0</v>
      </c>
      <c r="AT83" s="695">
        <v>315.58380820000002</v>
      </c>
      <c r="AU83" s="695">
        <v>315.58380820000002</v>
      </c>
      <c r="AV83" s="695">
        <v>315.58380820000002</v>
      </c>
      <c r="AW83" s="692">
        <v>315.58380820000002</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5.75">
      <c r="B84" s="690" t="s">
        <v>207</v>
      </c>
      <c r="C84" s="690" t="s">
        <v>737</v>
      </c>
      <c r="D84" s="690" t="s">
        <v>1</v>
      </c>
      <c r="E84" s="690" t="s">
        <v>738</v>
      </c>
      <c r="F84" s="812" t="s">
        <v>29</v>
      </c>
      <c r="G84" s="690" t="s">
        <v>739</v>
      </c>
      <c r="H84" s="813">
        <v>2014</v>
      </c>
      <c r="I84" s="690" t="s">
        <v>572</v>
      </c>
      <c r="J84" s="690" t="s">
        <v>587</v>
      </c>
      <c r="K84" s="632"/>
      <c r="L84" s="694">
        <v>0</v>
      </c>
      <c r="M84" s="695">
        <v>0</v>
      </c>
      <c r="N84" s="695">
        <v>0</v>
      </c>
      <c r="O84" s="695">
        <v>2.5789923168035234</v>
      </c>
      <c r="P84" s="695">
        <v>2.5789923168035234</v>
      </c>
      <c r="Q84" s="695">
        <v>2.5789923168035234</v>
      </c>
      <c r="R84" s="695">
        <v>2.5789923168035234</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18673.370697660241</v>
      </c>
      <c r="AU84" s="695">
        <v>18673.370697660241</v>
      </c>
      <c r="AV84" s="695">
        <v>18673.370697660241</v>
      </c>
      <c r="AW84" s="692">
        <v>18673.370697660241</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207</v>
      </c>
      <c r="C85" s="690" t="s">
        <v>737</v>
      </c>
      <c r="D85" s="690" t="s">
        <v>1</v>
      </c>
      <c r="E85" s="690" t="s">
        <v>738</v>
      </c>
      <c r="F85" s="812" t="s">
        <v>29</v>
      </c>
      <c r="G85" s="690" t="s">
        <v>739</v>
      </c>
      <c r="H85" s="813">
        <v>2014</v>
      </c>
      <c r="I85" s="690" t="s">
        <v>572</v>
      </c>
      <c r="J85" s="690" t="s">
        <v>587</v>
      </c>
      <c r="K85" s="632"/>
      <c r="L85" s="694">
        <v>0</v>
      </c>
      <c r="M85" s="695">
        <v>0</v>
      </c>
      <c r="N85" s="695">
        <v>0</v>
      </c>
      <c r="O85" s="695">
        <v>4.2045977624726323</v>
      </c>
      <c r="P85" s="695">
        <v>4.2045977624726323</v>
      </c>
      <c r="Q85" s="695">
        <v>4.2045977624726323</v>
      </c>
      <c r="R85" s="695">
        <v>4.2045977624726323</v>
      </c>
      <c r="S85" s="695">
        <v>4.2045977624726323</v>
      </c>
      <c r="T85" s="695">
        <v>0</v>
      </c>
      <c r="U85" s="695">
        <v>0</v>
      </c>
      <c r="V85" s="695">
        <v>0</v>
      </c>
      <c r="W85" s="695">
        <v>0</v>
      </c>
      <c r="X85" s="695">
        <v>0</v>
      </c>
      <c r="Y85" s="695">
        <v>0</v>
      </c>
      <c r="Z85" s="695">
        <v>0</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0</v>
      </c>
      <c r="AS85" s="695">
        <v>0</v>
      </c>
      <c r="AT85" s="695">
        <v>28609.682625422112</v>
      </c>
      <c r="AU85" s="695">
        <v>28609.682625422112</v>
      </c>
      <c r="AV85" s="695">
        <v>28609.682625422112</v>
      </c>
      <c r="AW85" s="692">
        <v>28609.682625422112</v>
      </c>
      <c r="AX85" s="695">
        <v>28609.682625422112</v>
      </c>
      <c r="AY85" s="695">
        <v>0</v>
      </c>
      <c r="AZ85" s="695">
        <v>0</v>
      </c>
      <c r="BA85" s="695">
        <v>0</v>
      </c>
      <c r="BB85" s="695">
        <v>0</v>
      </c>
      <c r="BC85" s="695">
        <v>0</v>
      </c>
      <c r="BD85" s="695">
        <v>0</v>
      </c>
      <c r="BE85" s="695">
        <v>0</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207</v>
      </c>
      <c r="C86" s="690" t="s">
        <v>737</v>
      </c>
      <c r="D86" s="690" t="s">
        <v>5</v>
      </c>
      <c r="E86" s="690" t="s">
        <v>738</v>
      </c>
      <c r="F86" s="812" t="s">
        <v>29</v>
      </c>
      <c r="G86" s="690" t="s">
        <v>739</v>
      </c>
      <c r="H86" s="813">
        <v>2014</v>
      </c>
      <c r="I86" s="690" t="s">
        <v>572</v>
      </c>
      <c r="J86" s="690" t="s">
        <v>587</v>
      </c>
      <c r="K86" s="632"/>
      <c r="L86" s="694">
        <v>0</v>
      </c>
      <c r="M86" s="695">
        <v>0</v>
      </c>
      <c r="N86" s="695">
        <v>0</v>
      </c>
      <c r="O86" s="695">
        <v>69.582491730000001</v>
      </c>
      <c r="P86" s="695">
        <v>60.737963440000001</v>
      </c>
      <c r="Q86" s="695">
        <v>56.128685019999999</v>
      </c>
      <c r="R86" s="695">
        <v>56.128685019999999</v>
      </c>
      <c r="S86" s="695">
        <v>56.128685019999999</v>
      </c>
      <c r="T86" s="695">
        <v>56.128685019999999</v>
      </c>
      <c r="U86" s="695">
        <v>56.128685019999999</v>
      </c>
      <c r="V86" s="695">
        <v>56.08670635</v>
      </c>
      <c r="W86" s="695">
        <v>56.08670635</v>
      </c>
      <c r="X86" s="695">
        <v>52.360839740000003</v>
      </c>
      <c r="Y86" s="695">
        <v>47.651579720000001</v>
      </c>
      <c r="Z86" s="695">
        <v>40.365281660000001</v>
      </c>
      <c r="AA86" s="695">
        <v>40.365281660000001</v>
      </c>
      <c r="AB86" s="695">
        <v>40.171044770000002</v>
      </c>
      <c r="AC86" s="695">
        <v>40.171044770000002</v>
      </c>
      <c r="AD86" s="695">
        <v>40.08899263</v>
      </c>
      <c r="AE86" s="695">
        <v>32.589717229999998</v>
      </c>
      <c r="AF86" s="695">
        <v>32.589717229999998</v>
      </c>
      <c r="AG86" s="695">
        <v>32.589717229999998</v>
      </c>
      <c r="AH86" s="695">
        <v>32.589717229999998</v>
      </c>
      <c r="AI86" s="695">
        <v>0</v>
      </c>
      <c r="AJ86" s="695">
        <v>0</v>
      </c>
      <c r="AK86" s="695">
        <v>0</v>
      </c>
      <c r="AL86" s="695">
        <v>0</v>
      </c>
      <c r="AM86" s="695">
        <v>0</v>
      </c>
      <c r="AN86" s="695">
        <v>0</v>
      </c>
      <c r="AO86" s="696">
        <v>0</v>
      </c>
      <c r="AP86" s="632"/>
      <c r="AQ86" s="694">
        <v>0</v>
      </c>
      <c r="AR86" s="695">
        <v>0</v>
      </c>
      <c r="AS86" s="695">
        <v>0</v>
      </c>
      <c r="AT86" s="695">
        <v>1063216.1089999999</v>
      </c>
      <c r="AU86" s="695">
        <v>922328.74360000005</v>
      </c>
      <c r="AV86" s="695">
        <v>848906.04960000003</v>
      </c>
      <c r="AW86" s="692">
        <v>848906.04960000003</v>
      </c>
      <c r="AX86" s="695">
        <v>848906.04960000003</v>
      </c>
      <c r="AY86" s="695">
        <v>848906.04960000003</v>
      </c>
      <c r="AZ86" s="695">
        <v>848906.04960000003</v>
      </c>
      <c r="BA86" s="695">
        <v>848538.31640000001</v>
      </c>
      <c r="BB86" s="695">
        <v>848538.31640000001</v>
      </c>
      <c r="BC86" s="695">
        <v>789187.77619999996</v>
      </c>
      <c r="BD86" s="695">
        <v>767240.80610000005</v>
      </c>
      <c r="BE86" s="695">
        <v>648785.24040000001</v>
      </c>
      <c r="BF86" s="695">
        <v>648785.24040000001</v>
      </c>
      <c r="BG86" s="695">
        <v>639494.69160000002</v>
      </c>
      <c r="BH86" s="695">
        <v>639494.69160000002</v>
      </c>
      <c r="BI86" s="695">
        <v>638590.59310000006</v>
      </c>
      <c r="BJ86" s="695">
        <v>519132.19779999997</v>
      </c>
      <c r="BK86" s="695">
        <v>519132.19779999997</v>
      </c>
      <c r="BL86" s="695">
        <v>519132.19779999997</v>
      </c>
      <c r="BM86" s="695">
        <v>519132.19779999997</v>
      </c>
      <c r="BN86" s="695">
        <v>0</v>
      </c>
      <c r="BO86" s="695">
        <v>0</v>
      </c>
      <c r="BP86" s="695">
        <v>0</v>
      </c>
      <c r="BQ86" s="695">
        <v>0</v>
      </c>
      <c r="BR86" s="695">
        <v>0</v>
      </c>
      <c r="BS86" s="695">
        <v>0</v>
      </c>
      <c r="BT86" s="696">
        <v>0</v>
      </c>
    </row>
    <row r="87" spans="2:73">
      <c r="B87" s="690" t="s">
        <v>207</v>
      </c>
      <c r="C87" s="690" t="s">
        <v>737</v>
      </c>
      <c r="D87" s="690" t="s">
        <v>4</v>
      </c>
      <c r="E87" s="690" t="s">
        <v>738</v>
      </c>
      <c r="F87" s="812" t="s">
        <v>29</v>
      </c>
      <c r="G87" s="690" t="s">
        <v>739</v>
      </c>
      <c r="H87" s="813">
        <v>2013</v>
      </c>
      <c r="I87" s="690" t="s">
        <v>572</v>
      </c>
      <c r="J87" s="690" t="s">
        <v>580</v>
      </c>
      <c r="K87" s="811"/>
      <c r="L87" s="694">
        <v>0</v>
      </c>
      <c r="M87" s="695">
        <v>0</v>
      </c>
      <c r="N87" s="695">
        <v>1.4E-2</v>
      </c>
      <c r="O87" s="695">
        <v>1.4E-2</v>
      </c>
      <c r="P87" s="695">
        <v>1.4E-2</v>
      </c>
      <c r="Q87" s="695">
        <v>1.2E-2</v>
      </c>
      <c r="R87" s="695">
        <v>1.2E-2</v>
      </c>
      <c r="S87" s="695">
        <v>1.2E-2</v>
      </c>
      <c r="T87" s="695">
        <v>1.2E-2</v>
      </c>
      <c r="U87" s="695">
        <v>1.2E-2</v>
      </c>
      <c r="V87" s="695">
        <v>0.01</v>
      </c>
      <c r="W87" s="695">
        <v>0.01</v>
      </c>
      <c r="X87" s="695">
        <v>8.0000000000000002E-3</v>
      </c>
      <c r="Y87" s="695">
        <v>8.0000000000000002E-3</v>
      </c>
      <c r="Z87" s="695">
        <v>8.0000000000000002E-3</v>
      </c>
      <c r="AA87" s="695">
        <v>8.0000000000000002E-3</v>
      </c>
      <c r="AB87" s="695">
        <v>8.0000000000000002E-3</v>
      </c>
      <c r="AC87" s="695">
        <v>8.0000000000000002E-3</v>
      </c>
      <c r="AD87" s="695">
        <v>4.0000000000000001E-3</v>
      </c>
      <c r="AE87" s="695">
        <v>4.0000000000000001E-3</v>
      </c>
      <c r="AF87" s="695">
        <v>4.0000000000000001E-3</v>
      </c>
      <c r="AG87" s="695">
        <v>4.0000000000000001E-3</v>
      </c>
      <c r="AH87" s="695">
        <v>0</v>
      </c>
      <c r="AI87" s="695">
        <v>0</v>
      </c>
      <c r="AJ87" s="695">
        <v>0</v>
      </c>
      <c r="AK87" s="695">
        <v>0</v>
      </c>
      <c r="AL87" s="695">
        <v>0</v>
      </c>
      <c r="AM87" s="695">
        <v>0</v>
      </c>
      <c r="AN87" s="695">
        <v>0</v>
      </c>
      <c r="AO87" s="696">
        <v>0</v>
      </c>
      <c r="AP87" s="811"/>
      <c r="AQ87" s="694">
        <v>0</v>
      </c>
      <c r="AR87" s="695">
        <v>0</v>
      </c>
      <c r="AS87" s="695">
        <v>204</v>
      </c>
      <c r="AT87" s="695">
        <v>204</v>
      </c>
      <c r="AU87" s="695">
        <v>194</v>
      </c>
      <c r="AV87" s="695">
        <v>168</v>
      </c>
      <c r="AW87" s="692">
        <v>168</v>
      </c>
      <c r="AX87" s="695">
        <v>168</v>
      </c>
      <c r="AY87" s="695">
        <v>168</v>
      </c>
      <c r="AZ87" s="695">
        <v>168</v>
      </c>
      <c r="BA87" s="695">
        <v>141</v>
      </c>
      <c r="BB87" s="695">
        <v>141</v>
      </c>
      <c r="BC87" s="695">
        <v>134</v>
      </c>
      <c r="BD87" s="695">
        <v>134</v>
      </c>
      <c r="BE87" s="695">
        <v>134</v>
      </c>
      <c r="BF87" s="695">
        <v>134</v>
      </c>
      <c r="BG87" s="695">
        <v>134</v>
      </c>
      <c r="BH87" s="695">
        <v>134</v>
      </c>
      <c r="BI87" s="695">
        <v>70</v>
      </c>
      <c r="BJ87" s="695">
        <v>70</v>
      </c>
      <c r="BK87" s="695">
        <v>70</v>
      </c>
      <c r="BL87" s="695">
        <v>70</v>
      </c>
      <c r="BM87" s="695">
        <v>0</v>
      </c>
      <c r="BN87" s="695">
        <v>0</v>
      </c>
      <c r="BO87" s="695">
        <v>0</v>
      </c>
      <c r="BP87" s="695">
        <v>0</v>
      </c>
      <c r="BQ87" s="695">
        <v>0</v>
      </c>
      <c r="BR87" s="695">
        <v>0</v>
      </c>
      <c r="BS87" s="695">
        <v>0</v>
      </c>
      <c r="BT87" s="696">
        <v>0</v>
      </c>
    </row>
    <row r="88" spans="2:73">
      <c r="B88" s="690" t="s">
        <v>207</v>
      </c>
      <c r="C88" s="690" t="s">
        <v>737</v>
      </c>
      <c r="D88" s="690" t="s">
        <v>4</v>
      </c>
      <c r="E88" s="690" t="s">
        <v>738</v>
      </c>
      <c r="F88" s="812" t="s">
        <v>29</v>
      </c>
      <c r="G88" s="690" t="s">
        <v>739</v>
      </c>
      <c r="H88" s="813">
        <v>2014</v>
      </c>
      <c r="I88" s="690" t="s">
        <v>572</v>
      </c>
      <c r="J88" s="690" t="s">
        <v>587</v>
      </c>
      <c r="K88" s="632"/>
      <c r="L88" s="694">
        <v>0</v>
      </c>
      <c r="M88" s="695">
        <v>0</v>
      </c>
      <c r="N88" s="695">
        <v>0</v>
      </c>
      <c r="O88" s="695">
        <v>18.318523890000002</v>
      </c>
      <c r="P88" s="695">
        <v>17.261716329999999</v>
      </c>
      <c r="Q88" s="695">
        <v>16.749156159999998</v>
      </c>
      <c r="R88" s="695">
        <v>16.749156159999998</v>
      </c>
      <c r="S88" s="695">
        <v>16.749156159999998</v>
      </c>
      <c r="T88" s="695">
        <v>16.749156159999998</v>
      </c>
      <c r="U88" s="695">
        <v>16.749156159999998</v>
      </c>
      <c r="V88" s="695">
        <v>16.69736674</v>
      </c>
      <c r="W88" s="695">
        <v>16.69736674</v>
      </c>
      <c r="X88" s="695">
        <v>14.687124949999999</v>
      </c>
      <c r="Y88" s="695">
        <v>10.67478427</v>
      </c>
      <c r="Z88" s="695">
        <v>10.67452143</v>
      </c>
      <c r="AA88" s="695">
        <v>10.67452143</v>
      </c>
      <c r="AB88" s="695">
        <v>10.65344108</v>
      </c>
      <c r="AC88" s="695">
        <v>10.65344108</v>
      </c>
      <c r="AD88" s="695">
        <v>10.63507534</v>
      </c>
      <c r="AE88" s="695">
        <v>4.7878682780000004</v>
      </c>
      <c r="AF88" s="695">
        <v>4.7878682780000004</v>
      </c>
      <c r="AG88" s="695">
        <v>4.7878682780000004</v>
      </c>
      <c r="AH88" s="695">
        <v>4.7878682780000004</v>
      </c>
      <c r="AI88" s="695">
        <v>0</v>
      </c>
      <c r="AJ88" s="695">
        <v>0</v>
      </c>
      <c r="AK88" s="695">
        <v>0</v>
      </c>
      <c r="AL88" s="695">
        <v>0</v>
      </c>
      <c r="AM88" s="695">
        <v>0</v>
      </c>
      <c r="AN88" s="695">
        <v>0</v>
      </c>
      <c r="AO88" s="696">
        <v>0</v>
      </c>
      <c r="AP88" s="632"/>
      <c r="AQ88" s="697">
        <v>0</v>
      </c>
      <c r="AR88" s="698">
        <v>0</v>
      </c>
      <c r="AS88" s="698">
        <v>0</v>
      </c>
      <c r="AT88" s="698">
        <v>245066.6292</v>
      </c>
      <c r="AU88" s="698">
        <v>228236.80619999999</v>
      </c>
      <c r="AV88" s="698">
        <v>220076.47659999999</v>
      </c>
      <c r="AW88" s="692">
        <v>220076.47659999999</v>
      </c>
      <c r="AX88" s="698">
        <v>220076.47659999999</v>
      </c>
      <c r="AY88" s="698">
        <v>220076.47659999999</v>
      </c>
      <c r="AZ88" s="698">
        <v>220076.47659999999</v>
      </c>
      <c r="BA88" s="698">
        <v>219599.4896</v>
      </c>
      <c r="BB88" s="698">
        <v>219599.4896</v>
      </c>
      <c r="BC88" s="698">
        <v>187577.6948</v>
      </c>
      <c r="BD88" s="698">
        <v>172781.40760000001</v>
      </c>
      <c r="BE88" s="698">
        <v>170615.3432</v>
      </c>
      <c r="BF88" s="698">
        <v>170615.3432</v>
      </c>
      <c r="BG88" s="698">
        <v>169594.4914</v>
      </c>
      <c r="BH88" s="698">
        <v>169594.4914</v>
      </c>
      <c r="BI88" s="698">
        <v>169392.12700000001</v>
      </c>
      <c r="BJ88" s="698">
        <v>76267.509919999997</v>
      </c>
      <c r="BK88" s="698">
        <v>76267.509919999997</v>
      </c>
      <c r="BL88" s="698">
        <v>76267.509919999997</v>
      </c>
      <c r="BM88" s="698">
        <v>76267.509919999997</v>
      </c>
      <c r="BN88" s="698">
        <v>0</v>
      </c>
      <c r="BO88" s="698">
        <v>0</v>
      </c>
      <c r="BP88" s="698">
        <v>0</v>
      </c>
      <c r="BQ88" s="698">
        <v>0</v>
      </c>
      <c r="BR88" s="698">
        <v>0</v>
      </c>
      <c r="BS88" s="698">
        <v>0</v>
      </c>
      <c r="BT88" s="699">
        <v>0</v>
      </c>
    </row>
    <row r="89" spans="2:73">
      <c r="B89" s="690" t="s">
        <v>207</v>
      </c>
      <c r="C89" s="690" t="s">
        <v>753</v>
      </c>
      <c r="D89" s="690" t="s">
        <v>14</v>
      </c>
      <c r="E89" s="690" t="s">
        <v>738</v>
      </c>
      <c r="F89" s="812" t="s">
        <v>29</v>
      </c>
      <c r="G89" s="690" t="s">
        <v>739</v>
      </c>
      <c r="H89" s="813">
        <v>2014</v>
      </c>
      <c r="I89" s="690" t="s">
        <v>572</v>
      </c>
      <c r="J89" s="690" t="s">
        <v>587</v>
      </c>
      <c r="K89" s="632"/>
      <c r="L89" s="694">
        <v>0</v>
      </c>
      <c r="M89" s="695">
        <v>0</v>
      </c>
      <c r="N89" s="695">
        <v>0</v>
      </c>
      <c r="O89" s="695">
        <v>8.7284133090000005</v>
      </c>
      <c r="P89" s="695">
        <v>8.7178315620000006</v>
      </c>
      <c r="Q89" s="695">
        <v>8.2548981819999998</v>
      </c>
      <c r="R89" s="695">
        <v>8.0271527440000003</v>
      </c>
      <c r="S89" s="695">
        <v>7.8031554229999998</v>
      </c>
      <c r="T89" s="695">
        <v>7.8031554229999998</v>
      </c>
      <c r="U89" s="695">
        <v>7.7720854089999998</v>
      </c>
      <c r="V89" s="695">
        <v>7.7720854089999998</v>
      </c>
      <c r="W89" s="695">
        <v>6.0223349580000001</v>
      </c>
      <c r="X89" s="695">
        <v>5.8135349549999997</v>
      </c>
      <c r="Y89" s="695">
        <v>5.8101766780000004</v>
      </c>
      <c r="Z89" s="695">
        <v>5.8101766780000004</v>
      </c>
      <c r="AA89" s="695">
        <v>5.6670997810000001</v>
      </c>
      <c r="AB89" s="695">
        <v>5.6670997810000001</v>
      </c>
      <c r="AC89" s="695">
        <v>0.17180000200000001</v>
      </c>
      <c r="AD89" s="695">
        <v>0.17180000200000001</v>
      </c>
      <c r="AE89" s="695">
        <v>0.17180000200000001</v>
      </c>
      <c r="AF89" s="695">
        <v>0.17180000200000001</v>
      </c>
      <c r="AG89" s="695">
        <v>0.17180000200000001</v>
      </c>
      <c r="AH89" s="695">
        <v>0.17180000200000001</v>
      </c>
      <c r="AI89" s="695">
        <v>0.17180000200000001</v>
      </c>
      <c r="AJ89" s="695">
        <v>0</v>
      </c>
      <c r="AK89" s="695">
        <v>0</v>
      </c>
      <c r="AL89" s="695">
        <v>0</v>
      </c>
      <c r="AM89" s="695">
        <v>0</v>
      </c>
      <c r="AN89" s="695">
        <v>0</v>
      </c>
      <c r="AO89" s="696">
        <v>0</v>
      </c>
      <c r="AP89" s="632"/>
      <c r="AQ89" s="691">
        <v>0</v>
      </c>
      <c r="AR89" s="692">
        <v>0</v>
      </c>
      <c r="AS89" s="692">
        <v>0</v>
      </c>
      <c r="AT89" s="692">
        <v>99080.249219999998</v>
      </c>
      <c r="AU89" s="692">
        <v>98875.874490000002</v>
      </c>
      <c r="AV89" s="692">
        <v>89998.820860000007</v>
      </c>
      <c r="AW89" s="692">
        <v>85633.254620000007</v>
      </c>
      <c r="AX89" s="692">
        <v>81339.971909999993</v>
      </c>
      <c r="AY89" s="692">
        <v>81339.971909999993</v>
      </c>
      <c r="AZ89" s="692">
        <v>80743.934909999996</v>
      </c>
      <c r="BA89" s="692">
        <v>80743.934909999996</v>
      </c>
      <c r="BB89" s="692">
        <v>47191.777410000002</v>
      </c>
      <c r="BC89" s="692">
        <v>46996.777410000002</v>
      </c>
      <c r="BD89" s="692">
        <v>46922.615449999998</v>
      </c>
      <c r="BE89" s="692">
        <v>46922.615449999998</v>
      </c>
      <c r="BF89" s="692">
        <v>46447</v>
      </c>
      <c r="BG89" s="692">
        <v>46447</v>
      </c>
      <c r="BH89" s="692">
        <v>1266</v>
      </c>
      <c r="BI89" s="692">
        <v>1266</v>
      </c>
      <c r="BJ89" s="692">
        <v>1266</v>
      </c>
      <c r="BK89" s="692">
        <v>1266</v>
      </c>
      <c r="BL89" s="692">
        <v>1266</v>
      </c>
      <c r="BM89" s="692">
        <v>1266</v>
      </c>
      <c r="BN89" s="692">
        <v>1266</v>
      </c>
      <c r="BO89" s="692">
        <v>0</v>
      </c>
      <c r="BP89" s="692">
        <v>0</v>
      </c>
      <c r="BQ89" s="692">
        <v>0</v>
      </c>
      <c r="BR89" s="692">
        <v>0</v>
      </c>
      <c r="BS89" s="692">
        <v>0</v>
      </c>
      <c r="BT89" s="693">
        <v>0</v>
      </c>
    </row>
    <row r="90" spans="2:73">
      <c r="B90" s="690" t="s">
        <v>207</v>
      </c>
      <c r="C90" s="690" t="s">
        <v>737</v>
      </c>
      <c r="D90" s="690" t="s">
        <v>3</v>
      </c>
      <c r="E90" s="690" t="s">
        <v>738</v>
      </c>
      <c r="F90" s="812" t="s">
        <v>29</v>
      </c>
      <c r="G90" s="690" t="s">
        <v>742</v>
      </c>
      <c r="H90" s="813">
        <v>2013</v>
      </c>
      <c r="I90" s="690" t="s">
        <v>572</v>
      </c>
      <c r="J90" s="690" t="s">
        <v>580</v>
      </c>
      <c r="K90" s="811"/>
      <c r="L90" s="694">
        <v>0</v>
      </c>
      <c r="M90" s="695">
        <v>0</v>
      </c>
      <c r="N90" s="695">
        <v>11.778405764999999</v>
      </c>
      <c r="O90" s="695">
        <v>11.778405764999999</v>
      </c>
      <c r="P90" s="695">
        <v>11.778405764999999</v>
      </c>
      <c r="Q90" s="695">
        <v>11.778405764999999</v>
      </c>
      <c r="R90" s="695">
        <v>11.778405764999999</v>
      </c>
      <c r="S90" s="695">
        <v>11.778405764999999</v>
      </c>
      <c r="T90" s="695">
        <v>11.778405764999999</v>
      </c>
      <c r="U90" s="695">
        <v>11.778405764999999</v>
      </c>
      <c r="V90" s="695">
        <v>11.778405764999999</v>
      </c>
      <c r="W90" s="695">
        <v>11.778405764999999</v>
      </c>
      <c r="X90" s="695">
        <v>11.778405764999999</v>
      </c>
      <c r="Y90" s="695">
        <v>11.778405764999999</v>
      </c>
      <c r="Z90" s="695">
        <v>11.778405764999999</v>
      </c>
      <c r="AA90" s="695">
        <v>11.778405764999999</v>
      </c>
      <c r="AB90" s="695">
        <v>11.778405764999999</v>
      </c>
      <c r="AC90" s="695">
        <v>11.778405764999999</v>
      </c>
      <c r="AD90" s="695">
        <v>11.778405764999999</v>
      </c>
      <c r="AE90" s="695">
        <v>11.778405764999999</v>
      </c>
      <c r="AF90" s="695">
        <v>9.4657312139999998</v>
      </c>
      <c r="AG90" s="695">
        <v>0</v>
      </c>
      <c r="AH90" s="695">
        <v>0</v>
      </c>
      <c r="AI90" s="695">
        <v>0</v>
      </c>
      <c r="AJ90" s="695">
        <v>0</v>
      </c>
      <c r="AK90" s="695">
        <v>0</v>
      </c>
      <c r="AL90" s="695">
        <v>0</v>
      </c>
      <c r="AM90" s="695">
        <v>0</v>
      </c>
      <c r="AN90" s="695">
        <v>0</v>
      </c>
      <c r="AO90" s="696">
        <v>0</v>
      </c>
      <c r="AP90" s="811"/>
      <c r="AQ90" s="694">
        <v>0</v>
      </c>
      <c r="AR90" s="695">
        <v>0</v>
      </c>
      <c r="AS90" s="695">
        <v>20448.003029700001</v>
      </c>
      <c r="AT90" s="695">
        <v>20448.003029700001</v>
      </c>
      <c r="AU90" s="695">
        <v>20448.003029700001</v>
      </c>
      <c r="AV90" s="695">
        <v>20448.003029700001</v>
      </c>
      <c r="AW90" s="692">
        <v>20448.003029700001</v>
      </c>
      <c r="AX90" s="695">
        <v>20448.003029700001</v>
      </c>
      <c r="AY90" s="695">
        <v>20448.003029700001</v>
      </c>
      <c r="AZ90" s="695">
        <v>20448.003029700001</v>
      </c>
      <c r="BA90" s="695">
        <v>20448.003029700001</v>
      </c>
      <c r="BB90" s="695">
        <v>20448.003029700001</v>
      </c>
      <c r="BC90" s="695">
        <v>20448.003029700001</v>
      </c>
      <c r="BD90" s="695">
        <v>20448.003029700001</v>
      </c>
      <c r="BE90" s="695">
        <v>20448.003029700001</v>
      </c>
      <c r="BF90" s="695">
        <v>20448.003029700001</v>
      </c>
      <c r="BG90" s="695">
        <v>20448.003029700001</v>
      </c>
      <c r="BH90" s="695">
        <v>20448.003029700001</v>
      </c>
      <c r="BI90" s="695">
        <v>20448.003029700001</v>
      </c>
      <c r="BJ90" s="695">
        <v>20448.003029700001</v>
      </c>
      <c r="BK90" s="695">
        <v>18379.883590000001</v>
      </c>
      <c r="BL90" s="695">
        <v>0</v>
      </c>
      <c r="BM90" s="695">
        <v>0</v>
      </c>
      <c r="BN90" s="695">
        <v>0</v>
      </c>
      <c r="BO90" s="695">
        <v>0</v>
      </c>
      <c r="BP90" s="695">
        <v>0</v>
      </c>
      <c r="BQ90" s="695">
        <v>0</v>
      </c>
      <c r="BR90" s="695">
        <v>0</v>
      </c>
      <c r="BS90" s="695">
        <v>0</v>
      </c>
      <c r="BT90" s="696">
        <v>0</v>
      </c>
    </row>
    <row r="91" spans="2:73">
      <c r="B91" s="690" t="s">
        <v>207</v>
      </c>
      <c r="C91" s="690" t="s">
        <v>737</v>
      </c>
      <c r="D91" s="690" t="s">
        <v>3</v>
      </c>
      <c r="E91" s="690" t="s">
        <v>738</v>
      </c>
      <c r="F91" s="812" t="s">
        <v>29</v>
      </c>
      <c r="G91" s="690" t="s">
        <v>739</v>
      </c>
      <c r="H91" s="813">
        <v>2014</v>
      </c>
      <c r="I91" s="690" t="s">
        <v>572</v>
      </c>
      <c r="J91" s="690" t="s">
        <v>587</v>
      </c>
      <c r="K91" s="632"/>
      <c r="L91" s="694">
        <v>0</v>
      </c>
      <c r="M91" s="695">
        <v>0</v>
      </c>
      <c r="N91" s="695">
        <v>0</v>
      </c>
      <c r="O91" s="695">
        <v>280.76822601100002</v>
      </c>
      <c r="P91" s="695">
        <v>280.76822601100002</v>
      </c>
      <c r="Q91" s="695">
        <v>280.76822601100002</v>
      </c>
      <c r="R91" s="695">
        <v>280.76822601100002</v>
      </c>
      <c r="S91" s="695">
        <v>280.76822601100002</v>
      </c>
      <c r="T91" s="695">
        <v>280.76822601100002</v>
      </c>
      <c r="U91" s="695">
        <v>280.76822601100002</v>
      </c>
      <c r="V91" s="695">
        <v>280.76822601100002</v>
      </c>
      <c r="W91" s="695">
        <v>280.76822601100002</v>
      </c>
      <c r="X91" s="695">
        <v>280.76822601100002</v>
      </c>
      <c r="Y91" s="695">
        <v>280.76822601100002</v>
      </c>
      <c r="Z91" s="695">
        <v>280.76822601100002</v>
      </c>
      <c r="AA91" s="695">
        <v>280.76822601100002</v>
      </c>
      <c r="AB91" s="695">
        <v>280.76822601100002</v>
      </c>
      <c r="AC91" s="695">
        <v>280.76822601100002</v>
      </c>
      <c r="AD91" s="695">
        <v>280.76822601100002</v>
      </c>
      <c r="AE91" s="695">
        <v>280.76822601100002</v>
      </c>
      <c r="AF91" s="695">
        <v>280.76822601100002</v>
      </c>
      <c r="AG91" s="695">
        <v>252.52014779999999</v>
      </c>
      <c r="AH91" s="695">
        <v>0</v>
      </c>
      <c r="AI91" s="695">
        <v>0</v>
      </c>
      <c r="AJ91" s="695">
        <v>0</v>
      </c>
      <c r="AK91" s="695">
        <v>0</v>
      </c>
      <c r="AL91" s="695">
        <v>0</v>
      </c>
      <c r="AM91" s="695">
        <v>0</v>
      </c>
      <c r="AN91" s="695">
        <v>0</v>
      </c>
      <c r="AO91" s="696">
        <v>0</v>
      </c>
      <c r="AP91" s="632"/>
      <c r="AQ91" s="694">
        <v>0</v>
      </c>
      <c r="AR91" s="695">
        <v>0</v>
      </c>
      <c r="AS91" s="695">
        <v>0</v>
      </c>
      <c r="AT91" s="695">
        <v>518947.36750400002</v>
      </c>
      <c r="AU91" s="695">
        <v>518947.36750400002</v>
      </c>
      <c r="AV91" s="695">
        <v>518947.36750400002</v>
      </c>
      <c r="AW91" s="692">
        <v>518947.36750400002</v>
      </c>
      <c r="AX91" s="695">
        <v>518947.36750400002</v>
      </c>
      <c r="AY91" s="695">
        <v>518947.36750400002</v>
      </c>
      <c r="AZ91" s="695">
        <v>518947.36750400002</v>
      </c>
      <c r="BA91" s="695">
        <v>518947.36750400002</v>
      </c>
      <c r="BB91" s="695">
        <v>518947.36750400002</v>
      </c>
      <c r="BC91" s="695">
        <v>518947.36750400002</v>
      </c>
      <c r="BD91" s="695">
        <v>518947.36750400002</v>
      </c>
      <c r="BE91" s="695">
        <v>518947.36750400002</v>
      </c>
      <c r="BF91" s="695">
        <v>518947.36750400002</v>
      </c>
      <c r="BG91" s="695">
        <v>518947.36750400002</v>
      </c>
      <c r="BH91" s="695">
        <v>518947.36750400002</v>
      </c>
      <c r="BI91" s="695">
        <v>518947.36750400002</v>
      </c>
      <c r="BJ91" s="695">
        <v>518947.36750400002</v>
      </c>
      <c r="BK91" s="695">
        <v>518947.36750400002</v>
      </c>
      <c r="BL91" s="695">
        <v>493686.39870000002</v>
      </c>
      <c r="BM91" s="695">
        <v>0</v>
      </c>
      <c r="BN91" s="695">
        <v>0</v>
      </c>
      <c r="BO91" s="695">
        <v>0</v>
      </c>
      <c r="BP91" s="695">
        <v>0</v>
      </c>
      <c r="BQ91" s="695">
        <v>0</v>
      </c>
      <c r="BR91" s="695">
        <v>0</v>
      </c>
      <c r="BS91" s="695">
        <v>0</v>
      </c>
      <c r="BT91" s="696">
        <v>0</v>
      </c>
    </row>
    <row r="92" spans="2:73">
      <c r="B92" s="690" t="s">
        <v>207</v>
      </c>
      <c r="C92" s="690" t="s">
        <v>737</v>
      </c>
      <c r="D92" s="690" t="s">
        <v>7</v>
      </c>
      <c r="E92" s="690" t="s">
        <v>738</v>
      </c>
      <c r="F92" s="812" t="s">
        <v>29</v>
      </c>
      <c r="G92" s="690" t="s">
        <v>739</v>
      </c>
      <c r="H92" s="813">
        <v>2013</v>
      </c>
      <c r="I92" s="690" t="s">
        <v>572</v>
      </c>
      <c r="J92" s="690" t="s">
        <v>580</v>
      </c>
      <c r="K92" s="811"/>
      <c r="L92" s="694">
        <v>0</v>
      </c>
      <c r="M92" s="695">
        <v>0</v>
      </c>
      <c r="N92" s="695">
        <v>1.3513500000000001</v>
      </c>
      <c r="O92" s="695">
        <v>1.3513500000000001</v>
      </c>
      <c r="P92" s="695">
        <v>1.3513500000000001</v>
      </c>
      <c r="Q92" s="695">
        <v>1.3513500000000001</v>
      </c>
      <c r="R92" s="695">
        <v>1.3513500000000001</v>
      </c>
      <c r="S92" s="695">
        <v>1.3513500000000001</v>
      </c>
      <c r="T92" s="695">
        <v>1.3513500000000001</v>
      </c>
      <c r="U92" s="695">
        <v>1.3513500000000001</v>
      </c>
      <c r="V92" s="695">
        <v>1.3513500000000001</v>
      </c>
      <c r="W92" s="695">
        <v>1.3513500000000001</v>
      </c>
      <c r="X92" s="695">
        <v>1.3513500000000001</v>
      </c>
      <c r="Y92" s="695">
        <v>1.3513500000000001</v>
      </c>
      <c r="Z92" s="695">
        <v>0.67567500000000003</v>
      </c>
      <c r="AA92" s="695">
        <v>0</v>
      </c>
      <c r="AB92" s="695">
        <v>0</v>
      </c>
      <c r="AC92" s="695">
        <v>0</v>
      </c>
      <c r="AD92" s="695">
        <v>0</v>
      </c>
      <c r="AE92" s="695">
        <v>0</v>
      </c>
      <c r="AF92" s="695">
        <v>0</v>
      </c>
      <c r="AG92" s="695">
        <v>0</v>
      </c>
      <c r="AH92" s="695">
        <v>0</v>
      </c>
      <c r="AI92" s="695">
        <v>0</v>
      </c>
      <c r="AJ92" s="695">
        <v>0</v>
      </c>
      <c r="AK92" s="695">
        <v>0</v>
      </c>
      <c r="AL92" s="695">
        <v>0</v>
      </c>
      <c r="AM92" s="695">
        <v>0</v>
      </c>
      <c r="AN92" s="695">
        <v>0</v>
      </c>
      <c r="AO92" s="696">
        <v>0</v>
      </c>
      <c r="AP92" s="811"/>
      <c r="AQ92" s="694">
        <v>0</v>
      </c>
      <c r="AR92" s="695">
        <v>0</v>
      </c>
      <c r="AS92" s="695">
        <v>20661.379199999999</v>
      </c>
      <c r="AT92" s="695">
        <v>20661.379199999999</v>
      </c>
      <c r="AU92" s="695">
        <v>20661.379199999999</v>
      </c>
      <c r="AV92" s="695">
        <v>20661.379199999999</v>
      </c>
      <c r="AW92" s="692">
        <v>20661.379199999999</v>
      </c>
      <c r="AX92" s="695">
        <v>20661.379199999999</v>
      </c>
      <c r="AY92" s="695">
        <v>20661.379199999999</v>
      </c>
      <c r="AZ92" s="695">
        <v>20661.379199999999</v>
      </c>
      <c r="BA92" s="695">
        <v>20661.379199999999</v>
      </c>
      <c r="BB92" s="695">
        <v>20661.379199999999</v>
      </c>
      <c r="BC92" s="695">
        <v>20661.379199999999</v>
      </c>
      <c r="BD92" s="695">
        <v>20661.379199999999</v>
      </c>
      <c r="BE92" s="695">
        <v>10330.6896</v>
      </c>
      <c r="BF92" s="695">
        <v>0</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c r="B93" s="690" t="s">
        <v>207</v>
      </c>
      <c r="C93" s="690" t="s">
        <v>705</v>
      </c>
      <c r="D93" s="690" t="s">
        <v>12</v>
      </c>
      <c r="E93" s="690" t="s">
        <v>738</v>
      </c>
      <c r="F93" s="812" t="s">
        <v>705</v>
      </c>
      <c r="G93" s="690" t="s">
        <v>739</v>
      </c>
      <c r="H93" s="813">
        <v>2013</v>
      </c>
      <c r="I93" s="690" t="s">
        <v>572</v>
      </c>
      <c r="J93" s="690" t="s">
        <v>580</v>
      </c>
      <c r="K93" s="811"/>
      <c r="L93" s="694">
        <v>0</v>
      </c>
      <c r="M93" s="695">
        <v>0</v>
      </c>
      <c r="N93" s="695">
        <v>54.26</v>
      </c>
      <c r="O93" s="695">
        <v>54.26</v>
      </c>
      <c r="P93" s="695">
        <v>54.26</v>
      </c>
      <c r="Q93" s="695">
        <v>54.26</v>
      </c>
      <c r="R93" s="695">
        <v>54.26</v>
      </c>
      <c r="S93" s="695">
        <v>0</v>
      </c>
      <c r="T93" s="695">
        <v>0</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811"/>
      <c r="AQ93" s="694">
        <v>0</v>
      </c>
      <c r="AR93" s="695">
        <v>0</v>
      </c>
      <c r="AS93" s="695">
        <v>148348</v>
      </c>
      <c r="AT93" s="695">
        <v>148348</v>
      </c>
      <c r="AU93" s="695">
        <v>148348</v>
      </c>
      <c r="AV93" s="695">
        <v>148348</v>
      </c>
      <c r="AW93" s="692">
        <v>148348</v>
      </c>
      <c r="AX93" s="695">
        <v>0</v>
      </c>
      <c r="AY93" s="695">
        <v>0</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207</v>
      </c>
      <c r="C94" s="690" t="s">
        <v>487</v>
      </c>
      <c r="D94" s="690" t="s">
        <v>754</v>
      </c>
      <c r="E94" s="690" t="s">
        <v>738</v>
      </c>
      <c r="F94" s="812" t="s">
        <v>487</v>
      </c>
      <c r="G94" s="690" t="s">
        <v>742</v>
      </c>
      <c r="H94" s="813">
        <v>2014</v>
      </c>
      <c r="I94" s="690" t="s">
        <v>572</v>
      </c>
      <c r="J94" s="690" t="s">
        <v>587</v>
      </c>
      <c r="K94" s="632"/>
      <c r="L94" s="694">
        <v>0</v>
      </c>
      <c r="M94" s="695">
        <v>0</v>
      </c>
      <c r="N94" s="695">
        <v>0</v>
      </c>
      <c r="O94" s="695">
        <v>449.0617135</v>
      </c>
      <c r="P94" s="695">
        <v>0</v>
      </c>
      <c r="Q94" s="695">
        <v>0</v>
      </c>
      <c r="R94" s="695">
        <v>0</v>
      </c>
      <c r="S94" s="695">
        <v>0</v>
      </c>
      <c r="T94" s="695">
        <v>0</v>
      </c>
      <c r="U94" s="695">
        <v>0</v>
      </c>
      <c r="V94" s="695">
        <v>0</v>
      </c>
      <c r="W94" s="695">
        <v>0</v>
      </c>
      <c r="X94" s="695">
        <v>0</v>
      </c>
      <c r="Y94" s="695">
        <v>0</v>
      </c>
      <c r="Z94" s="695">
        <v>0</v>
      </c>
      <c r="AA94" s="695">
        <v>0</v>
      </c>
      <c r="AB94" s="695">
        <v>0</v>
      </c>
      <c r="AC94" s="695">
        <v>0</v>
      </c>
      <c r="AD94" s="695">
        <v>0</v>
      </c>
      <c r="AE94" s="695">
        <v>0</v>
      </c>
      <c r="AF94" s="695">
        <v>0</v>
      </c>
      <c r="AG94" s="695">
        <v>0</v>
      </c>
      <c r="AH94" s="695">
        <v>0</v>
      </c>
      <c r="AI94" s="695">
        <v>0</v>
      </c>
      <c r="AJ94" s="695">
        <v>0</v>
      </c>
      <c r="AK94" s="695">
        <v>0</v>
      </c>
      <c r="AL94" s="695">
        <v>0</v>
      </c>
      <c r="AM94" s="695">
        <v>0</v>
      </c>
      <c r="AN94" s="695">
        <v>0</v>
      </c>
      <c r="AO94" s="696">
        <v>0</v>
      </c>
      <c r="AP94" s="632"/>
      <c r="AQ94" s="694">
        <v>0</v>
      </c>
      <c r="AR94" s="695">
        <v>0</v>
      </c>
      <c r="AS94" s="695">
        <v>0</v>
      </c>
      <c r="AT94" s="695">
        <v>0</v>
      </c>
      <c r="AU94" s="695">
        <v>0</v>
      </c>
      <c r="AV94" s="695">
        <v>0</v>
      </c>
      <c r="AW94" s="692">
        <v>0</v>
      </c>
      <c r="AX94" s="695">
        <v>0</v>
      </c>
      <c r="AY94" s="695">
        <v>0</v>
      </c>
      <c r="AZ94" s="695">
        <v>0</v>
      </c>
      <c r="BA94" s="695">
        <v>0</v>
      </c>
      <c r="BB94" s="695">
        <v>0</v>
      </c>
      <c r="BC94" s="695">
        <v>0</v>
      </c>
      <c r="BD94" s="695">
        <v>0</v>
      </c>
      <c r="BE94" s="695">
        <v>0</v>
      </c>
      <c r="BF94" s="695">
        <v>0</v>
      </c>
      <c r="BG94" s="695">
        <v>0</v>
      </c>
      <c r="BH94" s="695">
        <v>0</v>
      </c>
      <c r="BI94" s="695">
        <v>0</v>
      </c>
      <c r="BJ94" s="695">
        <v>0</v>
      </c>
      <c r="BK94" s="695">
        <v>0</v>
      </c>
      <c r="BL94" s="695">
        <v>0</v>
      </c>
      <c r="BM94" s="695">
        <v>0</v>
      </c>
      <c r="BN94" s="695">
        <v>0</v>
      </c>
      <c r="BO94" s="695">
        <v>0</v>
      </c>
      <c r="BP94" s="695">
        <v>0</v>
      </c>
      <c r="BQ94" s="695">
        <v>0</v>
      </c>
      <c r="BR94" s="695">
        <v>0</v>
      </c>
      <c r="BS94" s="695">
        <v>0</v>
      </c>
      <c r="BT94" s="696">
        <v>0</v>
      </c>
    </row>
    <row r="95" spans="2:73">
      <c r="B95" s="690" t="s">
        <v>736</v>
      </c>
      <c r="C95" s="690" t="s">
        <v>711</v>
      </c>
      <c r="D95" s="690" t="s">
        <v>755</v>
      </c>
      <c r="E95" s="690" t="s">
        <v>738</v>
      </c>
      <c r="F95" s="812" t="s">
        <v>701</v>
      </c>
      <c r="G95" s="690" t="s">
        <v>742</v>
      </c>
      <c r="H95" s="813">
        <v>2014</v>
      </c>
      <c r="I95" s="690" t="s">
        <v>572</v>
      </c>
      <c r="J95" s="690" t="s">
        <v>587</v>
      </c>
      <c r="K95" s="632"/>
      <c r="L95" s="694">
        <v>0</v>
      </c>
      <c r="M95" s="695">
        <v>0</v>
      </c>
      <c r="N95" s="695">
        <v>0</v>
      </c>
      <c r="O95" s="695">
        <v>76.37697</v>
      </c>
      <c r="P95" s="695">
        <v>0</v>
      </c>
      <c r="Q95" s="695">
        <v>0</v>
      </c>
      <c r="R95" s="695">
        <v>0</v>
      </c>
      <c r="S95" s="695">
        <v>0</v>
      </c>
      <c r="T95" s="695">
        <v>0</v>
      </c>
      <c r="U95" s="695">
        <v>0</v>
      </c>
      <c r="V95" s="695">
        <v>0</v>
      </c>
      <c r="W95" s="695">
        <v>0</v>
      </c>
      <c r="X95" s="695">
        <v>0</v>
      </c>
      <c r="Y95" s="695">
        <v>0</v>
      </c>
      <c r="Z95" s="695">
        <v>0</v>
      </c>
      <c r="AA95" s="695">
        <v>0</v>
      </c>
      <c r="AB95" s="695">
        <v>0</v>
      </c>
      <c r="AC95" s="695">
        <v>0</v>
      </c>
      <c r="AD95" s="695">
        <v>0</v>
      </c>
      <c r="AE95" s="695">
        <v>0</v>
      </c>
      <c r="AF95" s="695">
        <v>0</v>
      </c>
      <c r="AG95" s="695">
        <v>0</v>
      </c>
      <c r="AH95" s="695">
        <v>0</v>
      </c>
      <c r="AI95" s="695">
        <v>0</v>
      </c>
      <c r="AJ95" s="695">
        <v>0</v>
      </c>
      <c r="AK95" s="695">
        <v>0</v>
      </c>
      <c r="AL95" s="695">
        <v>0</v>
      </c>
      <c r="AM95" s="695">
        <v>0</v>
      </c>
      <c r="AN95" s="695">
        <v>0</v>
      </c>
      <c r="AO95" s="696">
        <v>0</v>
      </c>
      <c r="AP95" s="632"/>
      <c r="AQ95" s="694">
        <v>0</v>
      </c>
      <c r="AR95" s="695">
        <v>0</v>
      </c>
      <c r="AS95" s="695">
        <v>0</v>
      </c>
      <c r="AT95" s="695">
        <v>0</v>
      </c>
      <c r="AU95" s="695">
        <v>0</v>
      </c>
      <c r="AV95" s="695">
        <v>0</v>
      </c>
      <c r="AW95" s="692">
        <v>0</v>
      </c>
      <c r="AX95" s="695">
        <v>0</v>
      </c>
      <c r="AY95" s="695">
        <v>0</v>
      </c>
      <c r="AZ95" s="695">
        <v>0</v>
      </c>
      <c r="BA95" s="695">
        <v>0</v>
      </c>
      <c r="BB95" s="695">
        <v>0</v>
      </c>
      <c r="BC95" s="695">
        <v>0</v>
      </c>
      <c r="BD95" s="695">
        <v>0</v>
      </c>
      <c r="BE95" s="695">
        <v>0</v>
      </c>
      <c r="BF95" s="695">
        <v>0</v>
      </c>
      <c r="BG95" s="695">
        <v>0</v>
      </c>
      <c r="BH95" s="695">
        <v>0</v>
      </c>
      <c r="BI95" s="695">
        <v>0</v>
      </c>
      <c r="BJ95" s="695">
        <v>0</v>
      </c>
      <c r="BK95" s="695">
        <v>0</v>
      </c>
      <c r="BL95" s="695">
        <v>0</v>
      </c>
      <c r="BM95" s="695">
        <v>0</v>
      </c>
      <c r="BN95" s="695">
        <v>0</v>
      </c>
      <c r="BO95" s="695">
        <v>0</v>
      </c>
      <c r="BP95" s="695">
        <v>0</v>
      </c>
      <c r="BQ95" s="695">
        <v>0</v>
      </c>
      <c r="BR95" s="695">
        <v>0</v>
      </c>
      <c r="BS95" s="695">
        <v>0</v>
      </c>
      <c r="BT95" s="696">
        <v>0</v>
      </c>
    </row>
    <row r="96" spans="2:73">
      <c r="B96" s="690" t="s">
        <v>736</v>
      </c>
      <c r="C96" s="690" t="s">
        <v>737</v>
      </c>
      <c r="D96" s="690" t="s">
        <v>42</v>
      </c>
      <c r="E96" s="690" t="s">
        <v>738</v>
      </c>
      <c r="F96" s="802" t="s">
        <v>29</v>
      </c>
      <c r="G96" s="690" t="s">
        <v>742</v>
      </c>
      <c r="H96" s="813">
        <v>2012</v>
      </c>
      <c r="I96" s="690" t="s">
        <v>572</v>
      </c>
      <c r="J96" s="690" t="s">
        <v>580</v>
      </c>
      <c r="K96" s="632"/>
      <c r="L96" s="694">
        <v>0</v>
      </c>
      <c r="M96" s="695">
        <v>0</v>
      </c>
      <c r="N96" s="695">
        <v>0</v>
      </c>
      <c r="O96" s="695">
        <v>445.99689999999998</v>
      </c>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v>0</v>
      </c>
      <c r="AR96" s="695">
        <v>0</v>
      </c>
      <c r="AS96" s="695">
        <v>0</v>
      </c>
      <c r="AT96" s="695">
        <v>0</v>
      </c>
      <c r="AU96" s="695">
        <v>0</v>
      </c>
      <c r="AV96" s="695">
        <v>0</v>
      </c>
      <c r="AW96" s="692">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736</v>
      </c>
      <c r="C97" s="690" t="s">
        <v>737</v>
      </c>
      <c r="D97" s="690" t="s">
        <v>42</v>
      </c>
      <c r="E97" s="690" t="s">
        <v>738</v>
      </c>
      <c r="F97" s="812" t="s">
        <v>29</v>
      </c>
      <c r="G97" s="690" t="s">
        <v>742</v>
      </c>
      <c r="H97" s="813">
        <v>2013</v>
      </c>
      <c r="I97" s="690" t="s">
        <v>572</v>
      </c>
      <c r="J97" s="690" t="s">
        <v>580</v>
      </c>
      <c r="K97" s="811"/>
      <c r="L97" s="694">
        <v>0</v>
      </c>
      <c r="M97" s="695">
        <v>0</v>
      </c>
      <c r="N97" s="695">
        <v>0</v>
      </c>
      <c r="O97" s="695">
        <v>1259.278</v>
      </c>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811"/>
      <c r="AQ97" s="694">
        <v>0</v>
      </c>
      <c r="AR97" s="695">
        <v>0</v>
      </c>
      <c r="AS97" s="695">
        <v>0</v>
      </c>
      <c r="AT97" s="695">
        <v>0</v>
      </c>
      <c r="AU97" s="695">
        <v>0</v>
      </c>
      <c r="AV97" s="695">
        <v>0</v>
      </c>
      <c r="AW97" s="692">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690" t="s">
        <v>736</v>
      </c>
      <c r="C98" s="690" t="s">
        <v>737</v>
      </c>
      <c r="D98" s="690" t="s">
        <v>42</v>
      </c>
      <c r="E98" s="690" t="s">
        <v>738</v>
      </c>
      <c r="F98" s="812" t="s">
        <v>29</v>
      </c>
      <c r="G98" s="690" t="s">
        <v>742</v>
      </c>
      <c r="H98" s="813">
        <v>2014</v>
      </c>
      <c r="I98" s="690" t="s">
        <v>572</v>
      </c>
      <c r="J98" s="690" t="s">
        <v>587</v>
      </c>
      <c r="K98" s="632"/>
      <c r="L98" s="694">
        <v>0</v>
      </c>
      <c r="M98" s="695">
        <v>0</v>
      </c>
      <c r="N98" s="695">
        <v>0</v>
      </c>
      <c r="O98" s="695">
        <v>342.01839999999999</v>
      </c>
      <c r="P98" s="695">
        <v>0</v>
      </c>
      <c r="Q98" s="695">
        <v>0</v>
      </c>
      <c r="R98" s="695">
        <v>0</v>
      </c>
      <c r="S98" s="695">
        <v>0</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v>0</v>
      </c>
      <c r="AR98" s="695">
        <v>0</v>
      </c>
      <c r="AS98" s="695">
        <v>0</v>
      </c>
      <c r="AT98" s="695">
        <v>0</v>
      </c>
      <c r="AU98" s="695">
        <v>0</v>
      </c>
      <c r="AV98" s="695">
        <v>0</v>
      </c>
      <c r="AW98" s="695">
        <v>0</v>
      </c>
      <c r="AX98" s="695">
        <v>0</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75">
      <c r="B99" s="690" t="s">
        <v>736</v>
      </c>
      <c r="C99" s="690" t="s">
        <v>705</v>
      </c>
      <c r="D99" s="690" t="s">
        <v>9</v>
      </c>
      <c r="E99" s="690" t="s">
        <v>738</v>
      </c>
      <c r="F99" s="812" t="s">
        <v>705</v>
      </c>
      <c r="G99" s="690" t="s">
        <v>742</v>
      </c>
      <c r="H99" s="813">
        <v>2014</v>
      </c>
      <c r="I99" s="690" t="s">
        <v>572</v>
      </c>
      <c r="J99" s="690" t="s">
        <v>587</v>
      </c>
      <c r="K99" s="632"/>
      <c r="L99" s="694">
        <v>0</v>
      </c>
      <c r="M99" s="695">
        <v>0</v>
      </c>
      <c r="N99" s="695">
        <v>0</v>
      </c>
      <c r="O99" s="695">
        <v>448.38139999999999</v>
      </c>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v>0</v>
      </c>
      <c r="AR99" s="695">
        <v>0</v>
      </c>
      <c r="AS99" s="695">
        <v>0</v>
      </c>
      <c r="AT99" s="695">
        <v>0</v>
      </c>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75">
      <c r="B100" s="690"/>
      <c r="C100" s="690" t="s">
        <v>501</v>
      </c>
      <c r="D100" s="690" t="s">
        <v>95</v>
      </c>
      <c r="E100" s="690" t="s">
        <v>738</v>
      </c>
      <c r="F100" s="690"/>
      <c r="G100" s="690"/>
      <c r="H100" s="813">
        <v>2015</v>
      </c>
      <c r="I100" s="690" t="s">
        <v>573</v>
      </c>
      <c r="J100" s="690" t="s">
        <v>587</v>
      </c>
      <c r="K100" s="632"/>
      <c r="L100" s="694">
        <v>0</v>
      </c>
      <c r="M100" s="695">
        <v>0</v>
      </c>
      <c r="N100" s="695">
        <v>0</v>
      </c>
      <c r="O100" s="695">
        <v>0</v>
      </c>
      <c r="P100" s="695">
        <v>31</v>
      </c>
      <c r="Q100" s="695">
        <v>31</v>
      </c>
      <c r="R100" s="695">
        <v>31</v>
      </c>
      <c r="S100" s="695">
        <v>31</v>
      </c>
      <c r="T100" s="695">
        <v>31</v>
      </c>
      <c r="U100" s="695">
        <v>31</v>
      </c>
      <c r="V100" s="695">
        <v>31</v>
      </c>
      <c r="W100" s="695">
        <v>31</v>
      </c>
      <c r="X100" s="695">
        <v>31</v>
      </c>
      <c r="Y100" s="695">
        <v>31</v>
      </c>
      <c r="Z100" s="695">
        <v>26</v>
      </c>
      <c r="AA100" s="695">
        <v>26</v>
      </c>
      <c r="AB100" s="695">
        <v>26</v>
      </c>
      <c r="AC100" s="695">
        <v>26</v>
      </c>
      <c r="AD100" s="695">
        <v>26</v>
      </c>
      <c r="AE100" s="695">
        <v>26</v>
      </c>
      <c r="AF100" s="695">
        <v>10</v>
      </c>
      <c r="AG100" s="695">
        <v>10</v>
      </c>
      <c r="AH100" s="695">
        <v>10</v>
      </c>
      <c r="AI100" s="695">
        <v>10</v>
      </c>
      <c r="AJ100" s="695">
        <v>0</v>
      </c>
      <c r="AK100" s="695">
        <v>0</v>
      </c>
      <c r="AL100" s="695">
        <v>0</v>
      </c>
      <c r="AM100" s="695">
        <v>0</v>
      </c>
      <c r="AN100" s="695">
        <v>0</v>
      </c>
      <c r="AO100" s="696">
        <v>0</v>
      </c>
      <c r="AP100" s="632"/>
      <c r="AQ100" s="694">
        <v>0</v>
      </c>
      <c r="AR100" s="695">
        <v>0</v>
      </c>
      <c r="AS100" s="695">
        <v>0</v>
      </c>
      <c r="AT100" s="695">
        <v>0</v>
      </c>
      <c r="AU100" s="695">
        <v>463048</v>
      </c>
      <c r="AV100" s="695">
        <v>458886</v>
      </c>
      <c r="AW100" s="695">
        <v>458886</v>
      </c>
      <c r="AX100" s="695">
        <v>458886</v>
      </c>
      <c r="AY100" s="695">
        <v>458886</v>
      </c>
      <c r="AZ100" s="695">
        <v>458886</v>
      </c>
      <c r="BA100" s="695">
        <v>458886</v>
      </c>
      <c r="BB100" s="695">
        <v>458791</v>
      </c>
      <c r="BC100" s="695">
        <v>458791</v>
      </c>
      <c r="BD100" s="695">
        <v>458791</v>
      </c>
      <c r="BE100" s="695">
        <v>420228</v>
      </c>
      <c r="BF100" s="695">
        <v>418769</v>
      </c>
      <c r="BG100" s="695">
        <v>418769</v>
      </c>
      <c r="BH100" s="695">
        <v>415345</v>
      </c>
      <c r="BI100" s="695">
        <v>415345</v>
      </c>
      <c r="BJ100" s="695">
        <v>415173</v>
      </c>
      <c r="BK100" s="695">
        <v>153895</v>
      </c>
      <c r="BL100" s="695">
        <v>153895</v>
      </c>
      <c r="BM100" s="695">
        <v>153895</v>
      </c>
      <c r="BN100" s="695">
        <v>153895</v>
      </c>
      <c r="BO100" s="695">
        <v>0</v>
      </c>
      <c r="BP100" s="695">
        <v>0</v>
      </c>
      <c r="BQ100" s="695">
        <v>0</v>
      </c>
      <c r="BR100" s="695">
        <v>0</v>
      </c>
      <c r="BS100" s="695">
        <v>0</v>
      </c>
      <c r="BT100" s="696">
        <v>0</v>
      </c>
      <c r="BU100" s="163"/>
    </row>
    <row r="101" spans="2:73">
      <c r="B101" s="690"/>
      <c r="C101" s="690" t="s">
        <v>501</v>
      </c>
      <c r="D101" s="690" t="s">
        <v>96</v>
      </c>
      <c r="E101" s="690" t="s">
        <v>738</v>
      </c>
      <c r="F101" s="690"/>
      <c r="G101" s="690"/>
      <c r="H101" s="813">
        <v>2015</v>
      </c>
      <c r="I101" s="690" t="s">
        <v>573</v>
      </c>
      <c r="J101" s="690" t="s">
        <v>587</v>
      </c>
      <c r="K101" s="632"/>
      <c r="L101" s="694">
        <v>0</v>
      </c>
      <c r="M101" s="695">
        <v>0</v>
      </c>
      <c r="N101" s="695">
        <v>0</v>
      </c>
      <c r="O101" s="695">
        <v>0</v>
      </c>
      <c r="P101" s="695">
        <v>55</v>
      </c>
      <c r="Q101" s="695">
        <v>54</v>
      </c>
      <c r="R101" s="695">
        <v>54</v>
      </c>
      <c r="S101" s="695">
        <v>54</v>
      </c>
      <c r="T101" s="695">
        <v>54</v>
      </c>
      <c r="U101" s="695">
        <v>54</v>
      </c>
      <c r="V101" s="695">
        <v>54</v>
      </c>
      <c r="W101" s="695">
        <v>54</v>
      </c>
      <c r="X101" s="695">
        <v>54</v>
      </c>
      <c r="Y101" s="695">
        <v>54</v>
      </c>
      <c r="Z101" s="695">
        <v>45</v>
      </c>
      <c r="AA101" s="695">
        <v>43</v>
      </c>
      <c r="AB101" s="695">
        <v>43</v>
      </c>
      <c r="AC101" s="695">
        <v>43</v>
      </c>
      <c r="AD101" s="695">
        <v>43</v>
      </c>
      <c r="AE101" s="695">
        <v>43</v>
      </c>
      <c r="AF101" s="695">
        <v>16</v>
      </c>
      <c r="AG101" s="695">
        <v>16</v>
      </c>
      <c r="AH101" s="695">
        <v>16</v>
      </c>
      <c r="AI101" s="695">
        <v>16</v>
      </c>
      <c r="AJ101" s="695">
        <v>0</v>
      </c>
      <c r="AK101" s="695">
        <v>0</v>
      </c>
      <c r="AL101" s="695">
        <v>0</v>
      </c>
      <c r="AM101" s="695">
        <v>0</v>
      </c>
      <c r="AN101" s="695">
        <v>0</v>
      </c>
      <c r="AO101" s="696">
        <v>0</v>
      </c>
      <c r="AP101" s="632"/>
      <c r="AQ101" s="694">
        <v>0</v>
      </c>
      <c r="AR101" s="695">
        <v>0</v>
      </c>
      <c r="AS101" s="695">
        <v>0</v>
      </c>
      <c r="AT101" s="695">
        <v>0</v>
      </c>
      <c r="AU101" s="695">
        <v>812151</v>
      </c>
      <c r="AV101" s="695">
        <v>797717</v>
      </c>
      <c r="AW101" s="695">
        <v>797717</v>
      </c>
      <c r="AX101" s="695">
        <v>797717</v>
      </c>
      <c r="AY101" s="695">
        <v>797717</v>
      </c>
      <c r="AZ101" s="695">
        <v>797717</v>
      </c>
      <c r="BA101" s="695">
        <v>797717</v>
      </c>
      <c r="BB101" s="695">
        <v>797300</v>
      </c>
      <c r="BC101" s="695">
        <v>797300</v>
      </c>
      <c r="BD101" s="695">
        <v>797300</v>
      </c>
      <c r="BE101" s="695">
        <v>735225</v>
      </c>
      <c r="BF101" s="695">
        <v>697368</v>
      </c>
      <c r="BG101" s="695">
        <v>697368</v>
      </c>
      <c r="BH101" s="695">
        <v>682368</v>
      </c>
      <c r="BI101" s="695">
        <v>682368</v>
      </c>
      <c r="BJ101" s="695">
        <v>680778</v>
      </c>
      <c r="BK101" s="695">
        <v>252203</v>
      </c>
      <c r="BL101" s="695">
        <v>252203</v>
      </c>
      <c r="BM101" s="695">
        <v>252203</v>
      </c>
      <c r="BN101" s="695">
        <v>252203</v>
      </c>
      <c r="BO101" s="695">
        <v>0</v>
      </c>
      <c r="BP101" s="695">
        <v>0</v>
      </c>
      <c r="BQ101" s="695">
        <v>0</v>
      </c>
      <c r="BR101" s="695">
        <v>0</v>
      </c>
      <c r="BS101" s="695">
        <v>0</v>
      </c>
      <c r="BT101" s="696">
        <v>0</v>
      </c>
    </row>
    <row r="102" spans="2:73" ht="15.75">
      <c r="B102" s="690"/>
      <c r="C102" s="690" t="s">
        <v>501</v>
      </c>
      <c r="D102" s="690" t="s">
        <v>97</v>
      </c>
      <c r="E102" s="690" t="s">
        <v>738</v>
      </c>
      <c r="F102" s="690"/>
      <c r="G102" s="690"/>
      <c r="H102" s="813">
        <v>2015</v>
      </c>
      <c r="I102" s="690" t="s">
        <v>573</v>
      </c>
      <c r="J102" s="690" t="s">
        <v>587</v>
      </c>
      <c r="K102" s="632"/>
      <c r="L102" s="694">
        <v>0</v>
      </c>
      <c r="M102" s="695">
        <v>0</v>
      </c>
      <c r="N102" s="695">
        <v>0</v>
      </c>
      <c r="O102" s="695">
        <v>0</v>
      </c>
      <c r="P102" s="695">
        <v>2</v>
      </c>
      <c r="Q102" s="695">
        <v>2</v>
      </c>
      <c r="R102" s="695">
        <v>2</v>
      </c>
      <c r="S102" s="695">
        <v>2</v>
      </c>
      <c r="T102" s="695">
        <v>1</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v>0</v>
      </c>
      <c r="AR102" s="695">
        <v>0</v>
      </c>
      <c r="AS102" s="695">
        <v>0</v>
      </c>
      <c r="AT102" s="695">
        <v>0</v>
      </c>
      <c r="AU102" s="695">
        <v>12724</v>
      </c>
      <c r="AV102" s="695">
        <v>12724</v>
      </c>
      <c r="AW102" s="695">
        <v>12724</v>
      </c>
      <c r="AX102" s="695">
        <v>12619</v>
      </c>
      <c r="AY102" s="695">
        <v>8546</v>
      </c>
      <c r="AZ102" s="695">
        <v>0</v>
      </c>
      <c r="BA102" s="695">
        <v>0</v>
      </c>
      <c r="BB102" s="695">
        <v>0</v>
      </c>
      <c r="BC102" s="695">
        <v>0</v>
      </c>
      <c r="BD102" s="695">
        <v>0</v>
      </c>
      <c r="BE102" s="695">
        <v>0</v>
      </c>
      <c r="BF102" s="695">
        <v>0</v>
      </c>
      <c r="BG102" s="695">
        <v>0</v>
      </c>
      <c r="BH102" s="695">
        <v>0</v>
      </c>
      <c r="BI102" s="695">
        <v>0</v>
      </c>
      <c r="BJ102" s="695">
        <v>0</v>
      </c>
      <c r="BK102" s="695">
        <v>0</v>
      </c>
      <c r="BL102" s="695">
        <v>0</v>
      </c>
      <c r="BM102" s="695">
        <v>0</v>
      </c>
      <c r="BN102" s="695">
        <v>0</v>
      </c>
      <c r="BO102" s="695">
        <v>0</v>
      </c>
      <c r="BP102" s="695">
        <v>0</v>
      </c>
      <c r="BQ102" s="695">
        <v>0</v>
      </c>
      <c r="BR102" s="695">
        <v>0</v>
      </c>
      <c r="BS102" s="695">
        <v>0</v>
      </c>
      <c r="BT102" s="696">
        <v>0</v>
      </c>
      <c r="BU102" s="163"/>
    </row>
    <row r="103" spans="2:73" ht="15.75">
      <c r="B103" s="690"/>
      <c r="C103" s="690" t="s">
        <v>501</v>
      </c>
      <c r="D103" s="690" t="s">
        <v>677</v>
      </c>
      <c r="E103" s="690" t="s">
        <v>738</v>
      </c>
      <c r="F103" s="690"/>
      <c r="G103" s="690"/>
      <c r="H103" s="813">
        <v>2015</v>
      </c>
      <c r="I103" s="690" t="s">
        <v>573</v>
      </c>
      <c r="J103" s="690" t="s">
        <v>587</v>
      </c>
      <c r="K103" s="632"/>
      <c r="L103" s="694">
        <v>0</v>
      </c>
      <c r="M103" s="695">
        <v>0</v>
      </c>
      <c r="N103" s="695">
        <v>0</v>
      </c>
      <c r="O103" s="695">
        <v>0</v>
      </c>
      <c r="P103" s="695">
        <v>599</v>
      </c>
      <c r="Q103" s="695">
        <v>599</v>
      </c>
      <c r="R103" s="695">
        <v>599</v>
      </c>
      <c r="S103" s="695">
        <v>599</v>
      </c>
      <c r="T103" s="695">
        <v>599</v>
      </c>
      <c r="U103" s="695">
        <v>599</v>
      </c>
      <c r="V103" s="695">
        <v>599</v>
      </c>
      <c r="W103" s="695">
        <v>599</v>
      </c>
      <c r="X103" s="695">
        <v>599</v>
      </c>
      <c r="Y103" s="695">
        <v>599</v>
      </c>
      <c r="Z103" s="695">
        <v>599</v>
      </c>
      <c r="AA103" s="695">
        <v>599</v>
      </c>
      <c r="AB103" s="695">
        <v>599</v>
      </c>
      <c r="AC103" s="695">
        <v>599</v>
      </c>
      <c r="AD103" s="695">
        <v>599</v>
      </c>
      <c r="AE103" s="695">
        <v>599</v>
      </c>
      <c r="AF103" s="695">
        <v>599</v>
      </c>
      <c r="AG103" s="695">
        <v>599</v>
      </c>
      <c r="AH103" s="695">
        <v>542</v>
      </c>
      <c r="AI103" s="695">
        <v>0</v>
      </c>
      <c r="AJ103" s="695">
        <v>0</v>
      </c>
      <c r="AK103" s="695">
        <v>0</v>
      </c>
      <c r="AL103" s="695">
        <v>0</v>
      </c>
      <c r="AM103" s="695">
        <v>0</v>
      </c>
      <c r="AN103" s="695">
        <v>0</v>
      </c>
      <c r="AO103" s="696">
        <v>0</v>
      </c>
      <c r="AP103" s="632"/>
      <c r="AQ103" s="694">
        <v>0</v>
      </c>
      <c r="AR103" s="695">
        <v>0</v>
      </c>
      <c r="AS103" s="695">
        <v>0</v>
      </c>
      <c r="AT103" s="695">
        <v>0</v>
      </c>
      <c r="AU103" s="695">
        <v>1140449</v>
      </c>
      <c r="AV103" s="695">
        <v>1140449</v>
      </c>
      <c r="AW103" s="695">
        <v>1140449</v>
      </c>
      <c r="AX103" s="695">
        <v>1140449</v>
      </c>
      <c r="AY103" s="695">
        <v>1140449</v>
      </c>
      <c r="AZ103" s="695">
        <v>1140449</v>
      </c>
      <c r="BA103" s="695">
        <v>1140449</v>
      </c>
      <c r="BB103" s="695">
        <v>1140449</v>
      </c>
      <c r="BC103" s="695">
        <v>1140449</v>
      </c>
      <c r="BD103" s="695">
        <v>1140449</v>
      </c>
      <c r="BE103" s="695">
        <v>1140449</v>
      </c>
      <c r="BF103" s="695">
        <v>1140449</v>
      </c>
      <c r="BG103" s="695">
        <v>1140449</v>
      </c>
      <c r="BH103" s="695">
        <v>1140449</v>
      </c>
      <c r="BI103" s="695">
        <v>1140449</v>
      </c>
      <c r="BJ103" s="695">
        <v>1140449</v>
      </c>
      <c r="BK103" s="695">
        <v>1140449</v>
      </c>
      <c r="BL103" s="695">
        <v>1140449</v>
      </c>
      <c r="BM103" s="695">
        <v>1089138</v>
      </c>
      <c r="BN103" s="695">
        <v>0</v>
      </c>
      <c r="BO103" s="695">
        <v>0</v>
      </c>
      <c r="BP103" s="695">
        <v>0</v>
      </c>
      <c r="BQ103" s="695">
        <v>0</v>
      </c>
      <c r="BR103" s="695">
        <v>0</v>
      </c>
      <c r="BS103" s="695">
        <v>0</v>
      </c>
      <c r="BT103" s="696">
        <v>0</v>
      </c>
      <c r="BU103" s="163"/>
    </row>
    <row r="104" spans="2:73" ht="15.75">
      <c r="B104" s="690"/>
      <c r="C104" s="690" t="s">
        <v>501</v>
      </c>
      <c r="D104" s="690" t="s">
        <v>100</v>
      </c>
      <c r="E104" s="690" t="s">
        <v>738</v>
      </c>
      <c r="F104" s="690"/>
      <c r="G104" s="690"/>
      <c r="H104" s="813">
        <v>2015</v>
      </c>
      <c r="I104" s="690" t="s">
        <v>573</v>
      </c>
      <c r="J104" s="690" t="s">
        <v>587</v>
      </c>
      <c r="K104" s="632"/>
      <c r="L104" s="694">
        <v>0</v>
      </c>
      <c r="M104" s="695">
        <v>0</v>
      </c>
      <c r="N104" s="695">
        <v>0</v>
      </c>
      <c r="O104" s="695">
        <v>0</v>
      </c>
      <c r="P104" s="695">
        <v>296</v>
      </c>
      <c r="Q104" s="695">
        <v>296</v>
      </c>
      <c r="R104" s="695">
        <v>295</v>
      </c>
      <c r="S104" s="695">
        <v>295</v>
      </c>
      <c r="T104" s="695">
        <v>295</v>
      </c>
      <c r="U104" s="695">
        <v>295</v>
      </c>
      <c r="V104" s="695">
        <v>287</v>
      </c>
      <c r="W104" s="695">
        <v>287</v>
      </c>
      <c r="X104" s="695">
        <v>257</v>
      </c>
      <c r="Y104" s="695">
        <v>229</v>
      </c>
      <c r="Z104" s="695">
        <v>159</v>
      </c>
      <c r="AA104" s="695">
        <v>155</v>
      </c>
      <c r="AB104" s="695">
        <v>91</v>
      </c>
      <c r="AC104" s="695">
        <v>45</v>
      </c>
      <c r="AD104" s="695">
        <v>45</v>
      </c>
      <c r="AE104" s="695">
        <v>44</v>
      </c>
      <c r="AF104" s="695">
        <v>42</v>
      </c>
      <c r="AG104" s="695">
        <v>42</v>
      </c>
      <c r="AH104" s="695">
        <v>42</v>
      </c>
      <c r="AI104" s="695">
        <v>42</v>
      </c>
      <c r="AJ104" s="695">
        <v>0</v>
      </c>
      <c r="AK104" s="695">
        <v>0</v>
      </c>
      <c r="AL104" s="695">
        <v>0</v>
      </c>
      <c r="AM104" s="695">
        <v>0</v>
      </c>
      <c r="AN104" s="695">
        <v>0</v>
      </c>
      <c r="AO104" s="696">
        <v>0</v>
      </c>
      <c r="AP104" s="632"/>
      <c r="AQ104" s="694">
        <v>0</v>
      </c>
      <c r="AR104" s="695">
        <v>0</v>
      </c>
      <c r="AS104" s="695">
        <v>0</v>
      </c>
      <c r="AT104" s="695">
        <v>0</v>
      </c>
      <c r="AU104" s="695">
        <v>3615737</v>
      </c>
      <c r="AV104" s="695">
        <v>3615737</v>
      </c>
      <c r="AW104" s="695">
        <v>3612476</v>
      </c>
      <c r="AX104" s="695">
        <v>3612476</v>
      </c>
      <c r="AY104" s="695">
        <v>3612476</v>
      </c>
      <c r="AZ104" s="695">
        <v>3612476</v>
      </c>
      <c r="BA104" s="695">
        <v>3549305</v>
      </c>
      <c r="BB104" s="695">
        <v>3549305</v>
      </c>
      <c r="BC104" s="695">
        <v>3441661</v>
      </c>
      <c r="BD104" s="695">
        <v>3228789</v>
      </c>
      <c r="BE104" s="695">
        <v>2669944</v>
      </c>
      <c r="BF104" s="695">
        <v>2621374</v>
      </c>
      <c r="BG104" s="695">
        <v>325771</v>
      </c>
      <c r="BH104" s="695">
        <v>181418</v>
      </c>
      <c r="BI104" s="695">
        <v>181418</v>
      </c>
      <c r="BJ104" s="695">
        <v>161267</v>
      </c>
      <c r="BK104" s="695">
        <v>121539</v>
      </c>
      <c r="BL104" s="695">
        <v>121539</v>
      </c>
      <c r="BM104" s="695">
        <v>121539</v>
      </c>
      <c r="BN104" s="695">
        <v>121539</v>
      </c>
      <c r="BO104" s="695">
        <v>0</v>
      </c>
      <c r="BP104" s="695">
        <v>0</v>
      </c>
      <c r="BQ104" s="695">
        <v>0</v>
      </c>
      <c r="BR104" s="695">
        <v>0</v>
      </c>
      <c r="BS104" s="695">
        <v>0</v>
      </c>
      <c r="BT104" s="696">
        <v>0</v>
      </c>
      <c r="BU104" s="163"/>
    </row>
    <row r="105" spans="2:73" ht="15.75">
      <c r="B105" s="690"/>
      <c r="C105" s="690" t="s">
        <v>501</v>
      </c>
      <c r="D105" s="690" t="s">
        <v>101</v>
      </c>
      <c r="E105" s="690" t="s">
        <v>738</v>
      </c>
      <c r="F105" s="690"/>
      <c r="G105" s="690"/>
      <c r="H105" s="813">
        <v>2015</v>
      </c>
      <c r="I105" s="690" t="s">
        <v>573</v>
      </c>
      <c r="J105" s="690" t="s">
        <v>587</v>
      </c>
      <c r="K105" s="632"/>
      <c r="L105" s="694">
        <v>0</v>
      </c>
      <c r="M105" s="695">
        <v>0</v>
      </c>
      <c r="N105" s="695">
        <v>0</v>
      </c>
      <c r="O105" s="695">
        <v>0</v>
      </c>
      <c r="P105" s="695">
        <v>33</v>
      </c>
      <c r="Q105" s="695">
        <v>27</v>
      </c>
      <c r="R105" s="695">
        <v>23</v>
      </c>
      <c r="S105" s="695">
        <v>23</v>
      </c>
      <c r="T105" s="695">
        <v>23</v>
      </c>
      <c r="U105" s="695">
        <v>23</v>
      </c>
      <c r="V105" s="695">
        <v>23</v>
      </c>
      <c r="W105" s="695">
        <v>23</v>
      </c>
      <c r="X105" s="695">
        <v>23</v>
      </c>
      <c r="Y105" s="695">
        <v>23</v>
      </c>
      <c r="Z105" s="695">
        <v>23</v>
      </c>
      <c r="AA105" s="695">
        <v>2</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v>0</v>
      </c>
      <c r="AR105" s="695">
        <v>0</v>
      </c>
      <c r="AS105" s="695">
        <v>0</v>
      </c>
      <c r="AT105" s="695">
        <v>0</v>
      </c>
      <c r="AU105" s="695">
        <v>155411</v>
      </c>
      <c r="AV105" s="695">
        <v>129008</v>
      </c>
      <c r="AW105" s="695">
        <v>115975</v>
      </c>
      <c r="AX105" s="695">
        <v>115975</v>
      </c>
      <c r="AY105" s="695">
        <v>115975</v>
      </c>
      <c r="AZ105" s="695">
        <v>115975</v>
      </c>
      <c r="BA105" s="695">
        <v>115975</v>
      </c>
      <c r="BB105" s="695">
        <v>115975</v>
      </c>
      <c r="BC105" s="695">
        <v>115975</v>
      </c>
      <c r="BD105" s="695">
        <v>115975</v>
      </c>
      <c r="BE105" s="695">
        <v>107771</v>
      </c>
      <c r="BF105" s="695">
        <v>8548</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c r="C106" s="690" t="s">
        <v>501</v>
      </c>
      <c r="D106" s="690" t="s">
        <v>106</v>
      </c>
      <c r="E106" s="690" t="s">
        <v>738</v>
      </c>
      <c r="F106" s="690"/>
      <c r="G106" s="690"/>
      <c r="H106" s="813">
        <v>2015</v>
      </c>
      <c r="I106" s="690" t="s">
        <v>573</v>
      </c>
      <c r="J106" s="690" t="s">
        <v>587</v>
      </c>
      <c r="K106" s="632"/>
      <c r="L106" s="694">
        <v>0</v>
      </c>
      <c r="M106" s="695">
        <v>0</v>
      </c>
      <c r="N106" s="695">
        <v>0</v>
      </c>
      <c r="O106" s="695">
        <v>0</v>
      </c>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v>0</v>
      </c>
      <c r="AR106" s="695">
        <v>0</v>
      </c>
      <c r="AS106" s="695">
        <v>0</v>
      </c>
      <c r="AT106" s="695">
        <v>0</v>
      </c>
      <c r="AU106" s="695">
        <v>10350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75">
      <c r="B107" s="690"/>
      <c r="C107" s="690" t="s">
        <v>501</v>
      </c>
      <c r="D107" s="690" t="s">
        <v>105</v>
      </c>
      <c r="E107" s="690" t="s">
        <v>738</v>
      </c>
      <c r="F107" s="690"/>
      <c r="G107" s="690"/>
      <c r="H107" s="813">
        <v>2015</v>
      </c>
      <c r="I107" s="690" t="s">
        <v>573</v>
      </c>
      <c r="J107" s="690" t="s">
        <v>587</v>
      </c>
      <c r="K107" s="632"/>
      <c r="L107" s="694">
        <v>0</v>
      </c>
      <c r="M107" s="695">
        <v>0</v>
      </c>
      <c r="N107" s="695">
        <v>0</v>
      </c>
      <c r="O107" s="695">
        <v>0</v>
      </c>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v>0</v>
      </c>
      <c r="AR107" s="698">
        <v>0</v>
      </c>
      <c r="AS107" s="698">
        <v>0</v>
      </c>
      <c r="AT107" s="698">
        <v>0</v>
      </c>
      <c r="AU107" s="698">
        <v>244000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c r="C108" s="690" t="s">
        <v>501</v>
      </c>
      <c r="D108" s="690" t="s">
        <v>108</v>
      </c>
      <c r="E108" s="690" t="s">
        <v>738</v>
      </c>
      <c r="F108" s="690"/>
      <c r="G108" s="690"/>
      <c r="H108" s="813">
        <v>2015</v>
      </c>
      <c r="I108" s="690" t="s">
        <v>573</v>
      </c>
      <c r="J108" s="690" t="s">
        <v>587</v>
      </c>
      <c r="K108" s="632"/>
      <c r="L108" s="694">
        <v>0</v>
      </c>
      <c r="M108" s="695">
        <v>0</v>
      </c>
      <c r="N108" s="695">
        <v>0</v>
      </c>
      <c r="O108" s="695">
        <v>0</v>
      </c>
      <c r="P108" s="695">
        <v>1</v>
      </c>
      <c r="Q108" s="695">
        <v>1</v>
      </c>
      <c r="R108" s="695">
        <v>1</v>
      </c>
      <c r="S108" s="695">
        <v>1</v>
      </c>
      <c r="T108" s="695">
        <v>1</v>
      </c>
      <c r="U108" s="695">
        <v>1</v>
      </c>
      <c r="V108" s="695">
        <v>1</v>
      </c>
      <c r="W108" s="695">
        <v>1</v>
      </c>
      <c r="X108" s="695">
        <v>1</v>
      </c>
      <c r="Y108" s="695">
        <v>1</v>
      </c>
      <c r="Z108" s="695">
        <v>1</v>
      </c>
      <c r="AA108" s="695">
        <v>1</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v>0</v>
      </c>
      <c r="AR108" s="692">
        <v>0</v>
      </c>
      <c r="AS108" s="692">
        <v>0</v>
      </c>
      <c r="AT108" s="692">
        <v>0</v>
      </c>
      <c r="AU108" s="692">
        <v>14599</v>
      </c>
      <c r="AV108" s="692">
        <v>11059</v>
      </c>
      <c r="AW108" s="692">
        <v>10434</v>
      </c>
      <c r="AX108" s="692">
        <v>9837</v>
      </c>
      <c r="AY108" s="692">
        <v>9837</v>
      </c>
      <c r="AZ108" s="692">
        <v>9837</v>
      </c>
      <c r="BA108" s="692">
        <v>9085</v>
      </c>
      <c r="BB108" s="692">
        <v>9085</v>
      </c>
      <c r="BC108" s="692">
        <v>3977</v>
      </c>
      <c r="BD108" s="692">
        <v>3977</v>
      </c>
      <c r="BE108" s="692">
        <v>3924</v>
      </c>
      <c r="BF108" s="692">
        <v>3924</v>
      </c>
      <c r="BG108" s="692">
        <v>3682</v>
      </c>
      <c r="BH108" s="692">
        <v>3682</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c r="C109" s="690" t="s">
        <v>500</v>
      </c>
      <c r="D109" s="690" t="s">
        <v>118</v>
      </c>
      <c r="E109" s="690" t="s">
        <v>738</v>
      </c>
      <c r="F109" s="690"/>
      <c r="G109" s="690"/>
      <c r="H109" s="813">
        <v>2015</v>
      </c>
      <c r="I109" s="690" t="s">
        <v>573</v>
      </c>
      <c r="J109" s="690" t="s">
        <v>587</v>
      </c>
      <c r="K109" s="632"/>
      <c r="L109" s="694">
        <v>0</v>
      </c>
      <c r="M109" s="695">
        <v>0</v>
      </c>
      <c r="N109" s="695">
        <v>0</v>
      </c>
      <c r="O109" s="695">
        <v>0</v>
      </c>
      <c r="P109" s="695">
        <v>10</v>
      </c>
      <c r="Q109" s="695">
        <v>10</v>
      </c>
      <c r="R109" s="695">
        <v>10</v>
      </c>
      <c r="S109" s="695">
        <v>10</v>
      </c>
      <c r="T109" s="695">
        <v>10</v>
      </c>
      <c r="U109" s="695">
        <v>10</v>
      </c>
      <c r="V109" s="695">
        <v>10</v>
      </c>
      <c r="W109" s="695">
        <v>10</v>
      </c>
      <c r="X109" s="695">
        <v>7</v>
      </c>
      <c r="Y109" s="695">
        <v>6</v>
      </c>
      <c r="Z109" s="695">
        <v>2</v>
      </c>
      <c r="AA109" s="695">
        <v>2</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v>0</v>
      </c>
      <c r="AR109" s="695">
        <v>0</v>
      </c>
      <c r="AS109" s="695">
        <v>0</v>
      </c>
      <c r="AT109" s="695">
        <v>0</v>
      </c>
      <c r="AU109" s="695">
        <v>75468</v>
      </c>
      <c r="AV109" s="695">
        <v>75468</v>
      </c>
      <c r="AW109" s="695">
        <v>75468</v>
      </c>
      <c r="AX109" s="695">
        <v>75468</v>
      </c>
      <c r="AY109" s="695">
        <v>75468</v>
      </c>
      <c r="AZ109" s="695">
        <v>75468</v>
      </c>
      <c r="BA109" s="695">
        <v>71900</v>
      </c>
      <c r="BB109" s="695">
        <v>71900</v>
      </c>
      <c r="BC109" s="695">
        <v>63716</v>
      </c>
      <c r="BD109" s="695">
        <v>52087</v>
      </c>
      <c r="BE109" s="695">
        <v>24322</v>
      </c>
      <c r="BF109" s="695">
        <v>24322</v>
      </c>
      <c r="BG109" s="695">
        <v>154</v>
      </c>
      <c r="BH109" s="695">
        <v>154</v>
      </c>
      <c r="BI109" s="695">
        <v>154</v>
      </c>
      <c r="BJ109" s="695">
        <v>154</v>
      </c>
      <c r="BK109" s="695">
        <v>154</v>
      </c>
      <c r="BL109" s="695">
        <v>154</v>
      </c>
      <c r="BM109" s="695">
        <v>154</v>
      </c>
      <c r="BN109" s="695">
        <v>154</v>
      </c>
      <c r="BO109" s="695">
        <v>0</v>
      </c>
      <c r="BP109" s="695">
        <v>0</v>
      </c>
      <c r="BQ109" s="695">
        <v>0</v>
      </c>
      <c r="BR109" s="695">
        <v>0</v>
      </c>
      <c r="BS109" s="695">
        <v>0</v>
      </c>
      <c r="BT109" s="696">
        <v>0</v>
      </c>
      <c r="BU109" s="163"/>
    </row>
    <row r="110" spans="2:73" ht="15.75">
      <c r="B110" s="690"/>
      <c r="C110" s="690" t="s">
        <v>500</v>
      </c>
      <c r="D110" s="690" t="s">
        <v>118</v>
      </c>
      <c r="E110" s="690" t="s">
        <v>738</v>
      </c>
      <c r="F110" s="690"/>
      <c r="G110" s="690"/>
      <c r="H110" s="813">
        <v>2015</v>
      </c>
      <c r="I110" s="690" t="s">
        <v>574</v>
      </c>
      <c r="J110" s="690" t="s">
        <v>580</v>
      </c>
      <c r="K110" s="632"/>
      <c r="L110" s="694">
        <v>0</v>
      </c>
      <c r="M110" s="695">
        <v>0</v>
      </c>
      <c r="N110" s="695">
        <v>0</v>
      </c>
      <c r="O110" s="695">
        <v>0</v>
      </c>
      <c r="P110" s="695">
        <v>24</v>
      </c>
      <c r="Q110" s="695">
        <v>24</v>
      </c>
      <c r="R110" s="695">
        <v>24</v>
      </c>
      <c r="S110" s="695">
        <v>24</v>
      </c>
      <c r="T110" s="695">
        <v>24</v>
      </c>
      <c r="U110" s="695">
        <v>24</v>
      </c>
      <c r="V110" s="695">
        <v>22</v>
      </c>
      <c r="W110" s="695">
        <v>22</v>
      </c>
      <c r="X110" s="695">
        <v>22</v>
      </c>
      <c r="Y110" s="695">
        <v>16</v>
      </c>
      <c r="Z110" s="695">
        <v>1</v>
      </c>
      <c r="AA110" s="695">
        <v>1</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v>0</v>
      </c>
      <c r="AR110" s="695">
        <v>0</v>
      </c>
      <c r="AS110" s="695">
        <v>0</v>
      </c>
      <c r="AT110" s="695">
        <v>0</v>
      </c>
      <c r="AU110" s="695">
        <v>192374</v>
      </c>
      <c r="AV110" s="695">
        <v>192374</v>
      </c>
      <c r="AW110" s="695">
        <v>192374</v>
      </c>
      <c r="AX110" s="695">
        <v>192374</v>
      </c>
      <c r="AY110" s="695">
        <v>192374</v>
      </c>
      <c r="AZ110" s="695">
        <v>192374</v>
      </c>
      <c r="BA110" s="695">
        <v>178364</v>
      </c>
      <c r="BB110" s="695">
        <v>178364</v>
      </c>
      <c r="BC110" s="695">
        <v>178364</v>
      </c>
      <c r="BD110" s="695">
        <v>134120</v>
      </c>
      <c r="BE110" s="695">
        <v>27879</v>
      </c>
      <c r="BF110" s="695">
        <v>27879</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c r="C111" s="690" t="s">
        <v>501</v>
      </c>
      <c r="D111" s="690" t="s">
        <v>95</v>
      </c>
      <c r="E111" s="690" t="s">
        <v>738</v>
      </c>
      <c r="F111" s="690"/>
      <c r="G111" s="690"/>
      <c r="H111" s="813">
        <v>2015</v>
      </c>
      <c r="I111" s="690" t="s">
        <v>574</v>
      </c>
      <c r="J111" s="690" t="s">
        <v>580</v>
      </c>
      <c r="K111" s="632"/>
      <c r="L111" s="694">
        <v>0</v>
      </c>
      <c r="M111" s="695">
        <v>0</v>
      </c>
      <c r="N111" s="695">
        <v>0</v>
      </c>
      <c r="O111" s="695">
        <v>0</v>
      </c>
      <c r="P111" s="695">
        <v>6</v>
      </c>
      <c r="Q111" s="695">
        <v>6</v>
      </c>
      <c r="R111" s="695">
        <v>6</v>
      </c>
      <c r="S111" s="695">
        <v>6</v>
      </c>
      <c r="T111" s="695">
        <v>6</v>
      </c>
      <c r="U111" s="695">
        <v>6</v>
      </c>
      <c r="V111" s="695">
        <v>6</v>
      </c>
      <c r="W111" s="695">
        <v>6</v>
      </c>
      <c r="X111" s="695">
        <v>6</v>
      </c>
      <c r="Y111" s="695">
        <v>6</v>
      </c>
      <c r="Z111" s="695">
        <v>5</v>
      </c>
      <c r="AA111" s="695">
        <v>5</v>
      </c>
      <c r="AB111" s="695">
        <v>5</v>
      </c>
      <c r="AC111" s="695">
        <v>5</v>
      </c>
      <c r="AD111" s="695">
        <v>5</v>
      </c>
      <c r="AE111" s="695">
        <v>5</v>
      </c>
      <c r="AF111" s="695">
        <v>3</v>
      </c>
      <c r="AG111" s="695">
        <v>3</v>
      </c>
      <c r="AH111" s="695">
        <v>3</v>
      </c>
      <c r="AI111" s="695">
        <v>3</v>
      </c>
      <c r="AJ111" s="695">
        <v>0</v>
      </c>
      <c r="AK111" s="695">
        <v>0</v>
      </c>
      <c r="AL111" s="695">
        <v>0</v>
      </c>
      <c r="AM111" s="695">
        <v>0</v>
      </c>
      <c r="AN111" s="695">
        <v>0</v>
      </c>
      <c r="AO111" s="696">
        <v>0</v>
      </c>
      <c r="AP111" s="632"/>
      <c r="AQ111" s="694">
        <v>0</v>
      </c>
      <c r="AR111" s="695">
        <v>0</v>
      </c>
      <c r="AS111" s="695">
        <v>0</v>
      </c>
      <c r="AT111" s="695">
        <v>0</v>
      </c>
      <c r="AU111" s="695">
        <v>87602</v>
      </c>
      <c r="AV111" s="695">
        <v>86378</v>
      </c>
      <c r="AW111" s="695">
        <v>86378</v>
      </c>
      <c r="AX111" s="695">
        <v>86378</v>
      </c>
      <c r="AY111" s="695">
        <v>86378</v>
      </c>
      <c r="AZ111" s="695">
        <v>86378</v>
      </c>
      <c r="BA111" s="695">
        <v>86378</v>
      </c>
      <c r="BB111" s="695">
        <v>86349</v>
      </c>
      <c r="BC111" s="695">
        <v>86349</v>
      </c>
      <c r="BD111" s="695">
        <v>86349</v>
      </c>
      <c r="BE111" s="695">
        <v>83486</v>
      </c>
      <c r="BF111" s="695">
        <v>83407</v>
      </c>
      <c r="BG111" s="695">
        <v>83407</v>
      </c>
      <c r="BH111" s="695">
        <v>82566</v>
      </c>
      <c r="BI111" s="695">
        <v>82566</v>
      </c>
      <c r="BJ111" s="695">
        <v>82437</v>
      </c>
      <c r="BK111" s="695">
        <v>40837</v>
      </c>
      <c r="BL111" s="695">
        <v>40837</v>
      </c>
      <c r="BM111" s="695">
        <v>40837</v>
      </c>
      <c r="BN111" s="695">
        <v>40837</v>
      </c>
      <c r="BO111" s="695">
        <v>0</v>
      </c>
      <c r="BP111" s="695">
        <v>0</v>
      </c>
      <c r="BQ111" s="695">
        <v>0</v>
      </c>
      <c r="BR111" s="695">
        <v>0</v>
      </c>
      <c r="BS111" s="695">
        <v>0</v>
      </c>
      <c r="BT111" s="696">
        <v>0</v>
      </c>
      <c r="BU111" s="163"/>
    </row>
    <row r="112" spans="2:73">
      <c r="B112" s="690"/>
      <c r="C112" s="690" t="s">
        <v>501</v>
      </c>
      <c r="D112" s="690" t="s">
        <v>96</v>
      </c>
      <c r="E112" s="690" t="s">
        <v>738</v>
      </c>
      <c r="F112" s="690"/>
      <c r="G112" s="690"/>
      <c r="H112" s="813">
        <v>2015</v>
      </c>
      <c r="I112" s="690" t="s">
        <v>574</v>
      </c>
      <c r="J112" s="690" t="s">
        <v>580</v>
      </c>
      <c r="K112" s="632"/>
      <c r="L112" s="694">
        <v>0</v>
      </c>
      <c r="M112" s="695">
        <v>0</v>
      </c>
      <c r="N112" s="695">
        <v>0</v>
      </c>
      <c r="O112" s="695">
        <v>0</v>
      </c>
      <c r="P112" s="695">
        <v>1</v>
      </c>
      <c r="Q112" s="695">
        <v>1</v>
      </c>
      <c r="R112" s="695">
        <v>1</v>
      </c>
      <c r="S112" s="695">
        <v>1</v>
      </c>
      <c r="T112" s="695">
        <v>1</v>
      </c>
      <c r="U112" s="695">
        <v>1</v>
      </c>
      <c r="V112" s="695">
        <v>1</v>
      </c>
      <c r="W112" s="695">
        <v>1</v>
      </c>
      <c r="X112" s="695">
        <v>1</v>
      </c>
      <c r="Y112" s="695">
        <v>1</v>
      </c>
      <c r="Z112" s="695">
        <v>0</v>
      </c>
      <c r="AA112" s="695">
        <v>0</v>
      </c>
      <c r="AB112" s="695">
        <v>0</v>
      </c>
      <c r="AC112" s="695">
        <v>0</v>
      </c>
      <c r="AD112" s="695">
        <v>0</v>
      </c>
      <c r="AE112" s="695">
        <v>0</v>
      </c>
      <c r="AF112" s="695">
        <v>0</v>
      </c>
      <c r="AG112" s="695">
        <v>0</v>
      </c>
      <c r="AH112" s="695">
        <v>0</v>
      </c>
      <c r="AI112" s="695">
        <v>0</v>
      </c>
      <c r="AJ112" s="695">
        <v>0</v>
      </c>
      <c r="AK112" s="695">
        <v>0</v>
      </c>
      <c r="AL112" s="695">
        <v>0</v>
      </c>
      <c r="AM112" s="695">
        <v>0</v>
      </c>
      <c r="AN112" s="695">
        <v>0</v>
      </c>
      <c r="AO112" s="696">
        <v>0</v>
      </c>
      <c r="AP112" s="632"/>
      <c r="AQ112" s="694">
        <v>0</v>
      </c>
      <c r="AR112" s="695">
        <v>0</v>
      </c>
      <c r="AS112" s="695">
        <v>0</v>
      </c>
      <c r="AT112" s="695">
        <v>0</v>
      </c>
      <c r="AU112" s="695">
        <v>8401</v>
      </c>
      <c r="AV112" s="695">
        <v>8302</v>
      </c>
      <c r="AW112" s="695">
        <v>8302</v>
      </c>
      <c r="AX112" s="695">
        <v>8302</v>
      </c>
      <c r="AY112" s="695">
        <v>8302</v>
      </c>
      <c r="AZ112" s="695">
        <v>8302</v>
      </c>
      <c r="BA112" s="695">
        <v>8302</v>
      </c>
      <c r="BB112" s="695">
        <v>8281</v>
      </c>
      <c r="BC112" s="695">
        <v>8281</v>
      </c>
      <c r="BD112" s="695">
        <v>8281</v>
      </c>
      <c r="BE112" s="695">
        <v>7023</v>
      </c>
      <c r="BF112" s="695">
        <v>6966</v>
      </c>
      <c r="BG112" s="695">
        <v>6966</v>
      </c>
      <c r="BH112" s="695">
        <v>6752</v>
      </c>
      <c r="BI112" s="695">
        <v>6752</v>
      </c>
      <c r="BJ112" s="695">
        <v>6727</v>
      </c>
      <c r="BK112" s="695">
        <v>2811</v>
      </c>
      <c r="BL112" s="695">
        <v>2811</v>
      </c>
      <c r="BM112" s="695">
        <v>2811</v>
      </c>
      <c r="BN112" s="695">
        <v>2811</v>
      </c>
      <c r="BO112" s="695">
        <v>0</v>
      </c>
      <c r="BP112" s="695">
        <v>0</v>
      </c>
      <c r="BQ112" s="695">
        <v>0</v>
      </c>
      <c r="BR112" s="695">
        <v>0</v>
      </c>
      <c r="BS112" s="695">
        <v>0</v>
      </c>
      <c r="BT112" s="696">
        <v>0</v>
      </c>
    </row>
    <row r="113" spans="2:73">
      <c r="B113" s="690"/>
      <c r="C113" s="690" t="s">
        <v>501</v>
      </c>
      <c r="D113" s="690" t="s">
        <v>677</v>
      </c>
      <c r="E113" s="690" t="s">
        <v>738</v>
      </c>
      <c r="F113" s="690"/>
      <c r="G113" s="690"/>
      <c r="H113" s="813">
        <v>2015</v>
      </c>
      <c r="I113" s="690" t="s">
        <v>574</v>
      </c>
      <c r="J113" s="690" t="s">
        <v>580</v>
      </c>
      <c r="K113" s="632"/>
      <c r="L113" s="694">
        <v>0</v>
      </c>
      <c r="M113" s="695">
        <v>0</v>
      </c>
      <c r="N113" s="695">
        <v>0</v>
      </c>
      <c r="O113" s="695">
        <v>0</v>
      </c>
      <c r="P113" s="695">
        <v>15</v>
      </c>
      <c r="Q113" s="695">
        <v>15</v>
      </c>
      <c r="R113" s="695">
        <v>15</v>
      </c>
      <c r="S113" s="695">
        <v>15</v>
      </c>
      <c r="T113" s="695">
        <v>15</v>
      </c>
      <c r="U113" s="695">
        <v>15</v>
      </c>
      <c r="V113" s="695">
        <v>15</v>
      </c>
      <c r="W113" s="695">
        <v>15</v>
      </c>
      <c r="X113" s="695">
        <v>15</v>
      </c>
      <c r="Y113" s="695">
        <v>15</v>
      </c>
      <c r="Z113" s="695">
        <v>15</v>
      </c>
      <c r="AA113" s="695">
        <v>15</v>
      </c>
      <c r="AB113" s="695">
        <v>15</v>
      </c>
      <c r="AC113" s="695">
        <v>15</v>
      </c>
      <c r="AD113" s="695">
        <v>15</v>
      </c>
      <c r="AE113" s="695">
        <v>15</v>
      </c>
      <c r="AF113" s="695">
        <v>15</v>
      </c>
      <c r="AG113" s="695">
        <v>15</v>
      </c>
      <c r="AH113" s="695">
        <v>14</v>
      </c>
      <c r="AI113" s="695">
        <v>0</v>
      </c>
      <c r="AJ113" s="695">
        <v>0</v>
      </c>
      <c r="AK113" s="695">
        <v>0</v>
      </c>
      <c r="AL113" s="695">
        <v>0</v>
      </c>
      <c r="AM113" s="695">
        <v>0</v>
      </c>
      <c r="AN113" s="695">
        <v>0</v>
      </c>
      <c r="AO113" s="696">
        <v>0</v>
      </c>
      <c r="AP113" s="632"/>
      <c r="AQ113" s="694">
        <v>0</v>
      </c>
      <c r="AR113" s="695">
        <v>0</v>
      </c>
      <c r="AS113" s="695">
        <v>0</v>
      </c>
      <c r="AT113" s="695">
        <v>0</v>
      </c>
      <c r="AU113" s="695">
        <v>29105</v>
      </c>
      <c r="AV113" s="695">
        <v>29105</v>
      </c>
      <c r="AW113" s="695">
        <v>29105</v>
      </c>
      <c r="AX113" s="695">
        <v>29105</v>
      </c>
      <c r="AY113" s="695">
        <v>29105</v>
      </c>
      <c r="AZ113" s="695">
        <v>29105</v>
      </c>
      <c r="BA113" s="695">
        <v>29105</v>
      </c>
      <c r="BB113" s="695">
        <v>29105</v>
      </c>
      <c r="BC113" s="695">
        <v>29105</v>
      </c>
      <c r="BD113" s="695">
        <v>29105</v>
      </c>
      <c r="BE113" s="695">
        <v>29105</v>
      </c>
      <c r="BF113" s="695">
        <v>29105</v>
      </c>
      <c r="BG113" s="695">
        <v>29105</v>
      </c>
      <c r="BH113" s="695">
        <v>29105</v>
      </c>
      <c r="BI113" s="695">
        <v>29105</v>
      </c>
      <c r="BJ113" s="695">
        <v>29105</v>
      </c>
      <c r="BK113" s="695">
        <v>29105</v>
      </c>
      <c r="BL113" s="695">
        <v>29105</v>
      </c>
      <c r="BM113" s="695">
        <v>27898</v>
      </c>
      <c r="BN113" s="695">
        <v>0</v>
      </c>
      <c r="BO113" s="695">
        <v>0</v>
      </c>
      <c r="BP113" s="695">
        <v>0</v>
      </c>
      <c r="BQ113" s="695">
        <v>0</v>
      </c>
      <c r="BR113" s="695">
        <v>0</v>
      </c>
      <c r="BS113" s="695">
        <v>0</v>
      </c>
      <c r="BT113" s="696">
        <v>0</v>
      </c>
    </row>
    <row r="114" spans="2:73">
      <c r="B114" s="690"/>
      <c r="C114" s="690" t="s">
        <v>501</v>
      </c>
      <c r="D114" s="690" t="s">
        <v>100</v>
      </c>
      <c r="E114" s="690" t="s">
        <v>738</v>
      </c>
      <c r="F114" s="690"/>
      <c r="G114" s="690"/>
      <c r="H114" s="813">
        <v>2015</v>
      </c>
      <c r="I114" s="690" t="s">
        <v>574</v>
      </c>
      <c r="J114" s="690" t="s">
        <v>580</v>
      </c>
      <c r="K114" s="632"/>
      <c r="L114" s="694">
        <v>0</v>
      </c>
      <c r="M114" s="695">
        <v>0</v>
      </c>
      <c r="N114" s="695">
        <v>0</v>
      </c>
      <c r="O114" s="695">
        <v>0</v>
      </c>
      <c r="P114" s="695">
        <v>3</v>
      </c>
      <c r="Q114" s="695">
        <v>3</v>
      </c>
      <c r="R114" s="695">
        <v>3</v>
      </c>
      <c r="S114" s="695">
        <v>3</v>
      </c>
      <c r="T114" s="695">
        <v>3</v>
      </c>
      <c r="U114" s="695">
        <v>3</v>
      </c>
      <c r="V114" s="695">
        <v>3</v>
      </c>
      <c r="W114" s="695">
        <v>3</v>
      </c>
      <c r="X114" s="695">
        <v>3</v>
      </c>
      <c r="Y114" s="695">
        <v>3</v>
      </c>
      <c r="Z114" s="695">
        <v>3</v>
      </c>
      <c r="AA114" s="695">
        <v>3</v>
      </c>
      <c r="AB114" s="695">
        <v>3</v>
      </c>
      <c r="AC114" s="695">
        <v>3</v>
      </c>
      <c r="AD114" s="695">
        <v>3</v>
      </c>
      <c r="AE114" s="695">
        <v>3</v>
      </c>
      <c r="AF114" s="695">
        <v>2</v>
      </c>
      <c r="AG114" s="695">
        <v>2</v>
      </c>
      <c r="AH114" s="695">
        <v>2</v>
      </c>
      <c r="AI114" s="695">
        <v>2</v>
      </c>
      <c r="AJ114" s="695">
        <v>0</v>
      </c>
      <c r="AK114" s="695">
        <v>0</v>
      </c>
      <c r="AL114" s="695">
        <v>0</v>
      </c>
      <c r="AM114" s="695">
        <v>0</v>
      </c>
      <c r="AN114" s="695">
        <v>0</v>
      </c>
      <c r="AO114" s="696">
        <v>0</v>
      </c>
      <c r="AP114" s="632"/>
      <c r="AQ114" s="694">
        <v>0</v>
      </c>
      <c r="AR114" s="695">
        <v>0</v>
      </c>
      <c r="AS114" s="695">
        <v>0</v>
      </c>
      <c r="AT114" s="695">
        <v>0</v>
      </c>
      <c r="AU114" s="695">
        <v>9845</v>
      </c>
      <c r="AV114" s="695">
        <v>9845</v>
      </c>
      <c r="AW114" s="695">
        <v>9845</v>
      </c>
      <c r="AX114" s="695">
        <v>9845</v>
      </c>
      <c r="AY114" s="695">
        <v>9845</v>
      </c>
      <c r="AZ114" s="695">
        <v>9845</v>
      </c>
      <c r="BA114" s="695">
        <v>9845</v>
      </c>
      <c r="BB114" s="695">
        <v>9845</v>
      </c>
      <c r="BC114" s="695">
        <v>9845</v>
      </c>
      <c r="BD114" s="695">
        <v>9845</v>
      </c>
      <c r="BE114" s="695">
        <v>9845</v>
      </c>
      <c r="BF114" s="695">
        <v>9845</v>
      </c>
      <c r="BG114" s="695">
        <v>9845</v>
      </c>
      <c r="BH114" s="695">
        <v>9845</v>
      </c>
      <c r="BI114" s="695">
        <v>9845</v>
      </c>
      <c r="BJ114" s="695">
        <v>7787</v>
      </c>
      <c r="BK114" s="695">
        <v>6000</v>
      </c>
      <c r="BL114" s="695">
        <v>6000</v>
      </c>
      <c r="BM114" s="695">
        <v>6000</v>
      </c>
      <c r="BN114" s="695">
        <v>6000</v>
      </c>
      <c r="BO114" s="695">
        <v>0</v>
      </c>
      <c r="BP114" s="695">
        <v>0</v>
      </c>
      <c r="BQ114" s="695">
        <v>0</v>
      </c>
      <c r="BR114" s="695">
        <v>0</v>
      </c>
      <c r="BS114" s="695">
        <v>0</v>
      </c>
      <c r="BT114" s="696">
        <v>0</v>
      </c>
    </row>
    <row r="115" spans="2:73" ht="15.75">
      <c r="B115" s="690"/>
      <c r="C115" s="690" t="s">
        <v>501</v>
      </c>
      <c r="D115" s="690" t="s">
        <v>102</v>
      </c>
      <c r="E115" s="690" t="s">
        <v>738</v>
      </c>
      <c r="F115" s="690"/>
      <c r="G115" s="690"/>
      <c r="H115" s="813">
        <v>2015</v>
      </c>
      <c r="I115" s="690" t="s">
        <v>574</v>
      </c>
      <c r="J115" s="690" t="s">
        <v>580</v>
      </c>
      <c r="K115" s="632"/>
      <c r="L115" s="694">
        <v>0</v>
      </c>
      <c r="M115" s="695">
        <v>0</v>
      </c>
      <c r="N115" s="695">
        <v>0</v>
      </c>
      <c r="O115" s="695">
        <v>0</v>
      </c>
      <c r="P115" s="695">
        <v>30</v>
      </c>
      <c r="Q115" s="695">
        <v>30</v>
      </c>
      <c r="R115" s="695">
        <v>30</v>
      </c>
      <c r="S115" s="695">
        <v>30</v>
      </c>
      <c r="T115" s="695">
        <v>30</v>
      </c>
      <c r="U115" s="695">
        <v>30</v>
      </c>
      <c r="V115" s="695">
        <v>30</v>
      </c>
      <c r="W115" s="695">
        <v>30</v>
      </c>
      <c r="X115" s="695">
        <v>30</v>
      </c>
      <c r="Y115" s="695">
        <v>30</v>
      </c>
      <c r="Z115" s="695">
        <v>30</v>
      </c>
      <c r="AA115" s="695">
        <v>30</v>
      </c>
      <c r="AB115" s="695">
        <v>30</v>
      </c>
      <c r="AC115" s="695">
        <v>30</v>
      </c>
      <c r="AD115" s="695">
        <v>13</v>
      </c>
      <c r="AE115" s="695">
        <v>0</v>
      </c>
      <c r="AF115" s="695">
        <v>0</v>
      </c>
      <c r="AG115" s="695">
        <v>0</v>
      </c>
      <c r="AH115" s="695">
        <v>0</v>
      </c>
      <c r="AI115" s="695">
        <v>0</v>
      </c>
      <c r="AJ115" s="695">
        <v>0</v>
      </c>
      <c r="AK115" s="695">
        <v>0</v>
      </c>
      <c r="AL115" s="695">
        <v>0</v>
      </c>
      <c r="AM115" s="695">
        <v>0</v>
      </c>
      <c r="AN115" s="695">
        <v>0</v>
      </c>
      <c r="AO115" s="696">
        <v>0</v>
      </c>
      <c r="AP115" s="632"/>
      <c r="AQ115" s="694">
        <v>0</v>
      </c>
      <c r="AR115" s="695">
        <v>0</v>
      </c>
      <c r="AS115" s="695">
        <v>0</v>
      </c>
      <c r="AT115" s="695">
        <v>0</v>
      </c>
      <c r="AU115" s="695">
        <v>84385</v>
      </c>
      <c r="AV115" s="695">
        <v>84385</v>
      </c>
      <c r="AW115" s="695">
        <v>84385</v>
      </c>
      <c r="AX115" s="695">
        <v>84385</v>
      </c>
      <c r="AY115" s="695">
        <v>84385</v>
      </c>
      <c r="AZ115" s="695">
        <v>84385</v>
      </c>
      <c r="BA115" s="695">
        <v>84385</v>
      </c>
      <c r="BB115" s="695">
        <v>84385</v>
      </c>
      <c r="BC115" s="695">
        <v>84385</v>
      </c>
      <c r="BD115" s="695">
        <v>84385</v>
      </c>
      <c r="BE115" s="695">
        <v>84385</v>
      </c>
      <c r="BF115" s="695">
        <v>84385</v>
      </c>
      <c r="BG115" s="695">
        <v>84385</v>
      </c>
      <c r="BH115" s="695">
        <v>84385</v>
      </c>
      <c r="BI115" s="695">
        <v>36615</v>
      </c>
      <c r="BJ115" s="695">
        <v>0</v>
      </c>
      <c r="BK115" s="695">
        <v>0</v>
      </c>
      <c r="BL115" s="695">
        <v>0</v>
      </c>
      <c r="BM115" s="695">
        <v>0</v>
      </c>
      <c r="BN115" s="695">
        <v>0</v>
      </c>
      <c r="BO115" s="695">
        <v>0</v>
      </c>
      <c r="BP115" s="695">
        <v>0</v>
      </c>
      <c r="BQ115" s="695">
        <v>0</v>
      </c>
      <c r="BR115" s="695">
        <v>0</v>
      </c>
      <c r="BS115" s="695">
        <v>0</v>
      </c>
      <c r="BT115" s="696">
        <v>0</v>
      </c>
      <c r="BU115" s="163"/>
    </row>
    <row r="116" spans="2:73" ht="15.75">
      <c r="B116" s="690"/>
      <c r="C116" s="690" t="s">
        <v>500</v>
      </c>
      <c r="D116" s="690" t="s">
        <v>113</v>
      </c>
      <c r="E116" s="690" t="s">
        <v>738</v>
      </c>
      <c r="F116" s="690"/>
      <c r="G116" s="690"/>
      <c r="H116" s="813">
        <v>2016</v>
      </c>
      <c r="I116" s="690" t="s">
        <v>574</v>
      </c>
      <c r="J116" s="690" t="s">
        <v>587</v>
      </c>
      <c r="K116" s="632"/>
      <c r="L116" s="694">
        <v>0</v>
      </c>
      <c r="M116" s="695">
        <v>0</v>
      </c>
      <c r="N116" s="695">
        <v>0</v>
      </c>
      <c r="O116" s="695">
        <v>0</v>
      </c>
      <c r="P116" s="695">
        <v>0</v>
      </c>
      <c r="Q116" s="695">
        <v>353</v>
      </c>
      <c r="R116" s="695">
        <v>353</v>
      </c>
      <c r="S116" s="695">
        <v>353</v>
      </c>
      <c r="T116" s="695">
        <v>353</v>
      </c>
      <c r="U116" s="695">
        <v>353</v>
      </c>
      <c r="V116" s="695">
        <v>353</v>
      </c>
      <c r="W116" s="695">
        <v>353</v>
      </c>
      <c r="X116" s="695">
        <v>353</v>
      </c>
      <c r="Y116" s="695">
        <v>353</v>
      </c>
      <c r="Z116" s="695">
        <v>351</v>
      </c>
      <c r="AA116" s="695">
        <v>339</v>
      </c>
      <c r="AB116" s="695">
        <v>339</v>
      </c>
      <c r="AC116" s="695">
        <v>339</v>
      </c>
      <c r="AD116" s="695">
        <v>339</v>
      </c>
      <c r="AE116" s="695">
        <v>295</v>
      </c>
      <c r="AF116" s="695">
        <v>295</v>
      </c>
      <c r="AG116" s="695">
        <v>127</v>
      </c>
      <c r="AH116" s="695">
        <v>0</v>
      </c>
      <c r="AI116" s="695">
        <v>0</v>
      </c>
      <c r="AJ116" s="695">
        <v>0</v>
      </c>
      <c r="AK116" s="695">
        <v>0</v>
      </c>
      <c r="AL116" s="695">
        <v>0</v>
      </c>
      <c r="AM116" s="695">
        <v>0</v>
      </c>
      <c r="AN116" s="695">
        <v>0</v>
      </c>
      <c r="AO116" s="696">
        <v>0</v>
      </c>
      <c r="AP116" s="632"/>
      <c r="AQ116" s="694">
        <v>0</v>
      </c>
      <c r="AR116" s="695">
        <v>0</v>
      </c>
      <c r="AS116" s="695">
        <v>0</v>
      </c>
      <c r="AT116" s="695">
        <v>0</v>
      </c>
      <c r="AU116" s="695">
        <v>0</v>
      </c>
      <c r="AV116" s="695">
        <v>5429010</v>
      </c>
      <c r="AW116" s="695">
        <v>5429010</v>
      </c>
      <c r="AX116" s="695">
        <v>5429010</v>
      </c>
      <c r="AY116" s="695">
        <v>5429010</v>
      </c>
      <c r="AZ116" s="695">
        <v>5429010</v>
      </c>
      <c r="BA116" s="695">
        <v>5429010</v>
      </c>
      <c r="BB116" s="695">
        <v>5429010</v>
      </c>
      <c r="BC116" s="695">
        <v>5428211</v>
      </c>
      <c r="BD116" s="695">
        <v>5428211</v>
      </c>
      <c r="BE116" s="695">
        <v>5404895</v>
      </c>
      <c r="BF116" s="695">
        <v>5339169</v>
      </c>
      <c r="BG116" s="695">
        <v>5336030</v>
      </c>
      <c r="BH116" s="695">
        <v>5336030</v>
      </c>
      <c r="BI116" s="695">
        <v>5307087</v>
      </c>
      <c r="BJ116" s="695">
        <v>4616266</v>
      </c>
      <c r="BK116" s="695">
        <v>4616266</v>
      </c>
      <c r="BL116" s="695">
        <v>2022821</v>
      </c>
      <c r="BM116" s="695">
        <v>0</v>
      </c>
      <c r="BN116" s="695">
        <v>0</v>
      </c>
      <c r="BO116" s="695">
        <v>0</v>
      </c>
      <c r="BP116" s="695">
        <v>0</v>
      </c>
      <c r="BQ116" s="695">
        <v>0</v>
      </c>
      <c r="BR116" s="695">
        <v>0</v>
      </c>
      <c r="BS116" s="695">
        <v>0</v>
      </c>
      <c r="BT116" s="696">
        <v>0</v>
      </c>
      <c r="BU116" s="163"/>
    </row>
    <row r="117" spans="2:73" ht="15.75">
      <c r="B117" s="690"/>
      <c r="C117" s="690" t="s">
        <v>500</v>
      </c>
      <c r="D117" s="690" t="s">
        <v>756</v>
      </c>
      <c r="E117" s="690" t="s">
        <v>738</v>
      </c>
      <c r="F117" s="690"/>
      <c r="G117" s="690"/>
      <c r="H117" s="813">
        <v>2016</v>
      </c>
      <c r="I117" s="690" t="s">
        <v>574</v>
      </c>
      <c r="J117" s="690" t="s">
        <v>587</v>
      </c>
      <c r="K117" s="632"/>
      <c r="L117" s="694">
        <v>0</v>
      </c>
      <c r="M117" s="695">
        <v>0</v>
      </c>
      <c r="N117" s="695">
        <v>0</v>
      </c>
      <c r="O117" s="695">
        <v>0</v>
      </c>
      <c r="P117" s="695">
        <v>0</v>
      </c>
      <c r="Q117" s="695">
        <v>302</v>
      </c>
      <c r="R117" s="695">
        <v>302</v>
      </c>
      <c r="S117" s="695">
        <v>302</v>
      </c>
      <c r="T117" s="695">
        <v>302</v>
      </c>
      <c r="U117" s="695">
        <v>302</v>
      </c>
      <c r="V117" s="695">
        <v>302</v>
      </c>
      <c r="W117" s="695">
        <v>302</v>
      </c>
      <c r="X117" s="695">
        <v>302</v>
      </c>
      <c r="Y117" s="695">
        <v>302</v>
      </c>
      <c r="Z117" s="695">
        <v>302</v>
      </c>
      <c r="AA117" s="695">
        <v>302</v>
      </c>
      <c r="AB117" s="695">
        <v>302</v>
      </c>
      <c r="AC117" s="695">
        <v>302</v>
      </c>
      <c r="AD117" s="695">
        <v>302</v>
      </c>
      <c r="AE117" s="695">
        <v>302</v>
      </c>
      <c r="AF117" s="695">
        <v>302</v>
      </c>
      <c r="AG117" s="695">
        <v>302</v>
      </c>
      <c r="AH117" s="695">
        <v>302</v>
      </c>
      <c r="AI117" s="695">
        <v>275</v>
      </c>
      <c r="AJ117" s="695">
        <v>0</v>
      </c>
      <c r="AK117" s="695">
        <v>0</v>
      </c>
      <c r="AL117" s="695">
        <v>0</v>
      </c>
      <c r="AM117" s="695">
        <v>0</v>
      </c>
      <c r="AN117" s="695">
        <v>0</v>
      </c>
      <c r="AO117" s="696">
        <v>0</v>
      </c>
      <c r="AP117" s="632"/>
      <c r="AQ117" s="694">
        <v>0</v>
      </c>
      <c r="AR117" s="695">
        <v>0</v>
      </c>
      <c r="AS117" s="695">
        <v>0</v>
      </c>
      <c r="AT117" s="695">
        <v>0</v>
      </c>
      <c r="AU117" s="695">
        <v>0</v>
      </c>
      <c r="AV117" s="695">
        <v>1022301</v>
      </c>
      <c r="AW117" s="695">
        <v>1022301</v>
      </c>
      <c r="AX117" s="695">
        <v>1022301</v>
      </c>
      <c r="AY117" s="695">
        <v>1022301</v>
      </c>
      <c r="AZ117" s="695">
        <v>1022301</v>
      </c>
      <c r="BA117" s="695">
        <v>1022301</v>
      </c>
      <c r="BB117" s="695">
        <v>1022301</v>
      </c>
      <c r="BC117" s="695">
        <v>1022301</v>
      </c>
      <c r="BD117" s="695">
        <v>1022301</v>
      </c>
      <c r="BE117" s="695">
        <v>1022301</v>
      </c>
      <c r="BF117" s="695">
        <v>1022301</v>
      </c>
      <c r="BG117" s="695">
        <v>1022301</v>
      </c>
      <c r="BH117" s="695">
        <v>1022301</v>
      </c>
      <c r="BI117" s="695">
        <v>1022301</v>
      </c>
      <c r="BJ117" s="695">
        <v>1022301</v>
      </c>
      <c r="BK117" s="695">
        <v>1022301</v>
      </c>
      <c r="BL117" s="695">
        <v>1022301</v>
      </c>
      <c r="BM117" s="695">
        <v>1022301</v>
      </c>
      <c r="BN117" s="695">
        <v>997942</v>
      </c>
      <c r="BO117" s="695">
        <v>0</v>
      </c>
      <c r="BP117" s="695">
        <v>0</v>
      </c>
      <c r="BQ117" s="695">
        <v>0</v>
      </c>
      <c r="BR117" s="695">
        <v>0</v>
      </c>
      <c r="BS117" s="695">
        <v>0</v>
      </c>
      <c r="BT117" s="696">
        <v>0</v>
      </c>
      <c r="BU117" s="163"/>
    </row>
    <row r="118" spans="2:73" ht="15.75">
      <c r="B118" s="690"/>
      <c r="C118" s="690" t="s">
        <v>500</v>
      </c>
      <c r="D118" s="690" t="s">
        <v>116</v>
      </c>
      <c r="E118" s="690" t="s">
        <v>738</v>
      </c>
      <c r="F118" s="690"/>
      <c r="G118" s="690"/>
      <c r="H118" s="813">
        <v>2016</v>
      </c>
      <c r="I118" s="690" t="s">
        <v>574</v>
      </c>
      <c r="J118" s="690" t="s">
        <v>587</v>
      </c>
      <c r="K118" s="632"/>
      <c r="L118" s="694">
        <v>0</v>
      </c>
      <c r="M118" s="695">
        <v>0</v>
      </c>
      <c r="N118" s="695">
        <v>0</v>
      </c>
      <c r="O118" s="695">
        <v>0</v>
      </c>
      <c r="P118" s="695">
        <v>0</v>
      </c>
      <c r="Q118" s="695">
        <v>1</v>
      </c>
      <c r="R118" s="695">
        <v>1</v>
      </c>
      <c r="S118" s="695">
        <v>1</v>
      </c>
      <c r="T118" s="695">
        <v>1</v>
      </c>
      <c r="U118" s="695">
        <v>1</v>
      </c>
      <c r="V118" s="695">
        <v>1</v>
      </c>
      <c r="W118" s="695">
        <v>1</v>
      </c>
      <c r="X118" s="695">
        <v>1</v>
      </c>
      <c r="Y118" s="695">
        <v>1</v>
      </c>
      <c r="Z118" s="695">
        <v>1</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v>0</v>
      </c>
      <c r="AR118" s="695">
        <v>0</v>
      </c>
      <c r="AS118" s="695">
        <v>0</v>
      </c>
      <c r="AT118" s="695">
        <v>0</v>
      </c>
      <c r="AU118" s="695">
        <v>0</v>
      </c>
      <c r="AV118" s="695">
        <v>6075</v>
      </c>
      <c r="AW118" s="695">
        <v>6075</v>
      </c>
      <c r="AX118" s="695">
        <v>6075</v>
      </c>
      <c r="AY118" s="695">
        <v>6075</v>
      </c>
      <c r="AZ118" s="695">
        <v>6075</v>
      </c>
      <c r="BA118" s="695">
        <v>6075</v>
      </c>
      <c r="BB118" s="695">
        <v>6075</v>
      </c>
      <c r="BC118" s="695">
        <v>6075</v>
      </c>
      <c r="BD118" s="695">
        <v>6075</v>
      </c>
      <c r="BE118" s="695">
        <v>4746</v>
      </c>
      <c r="BF118" s="695">
        <v>3533</v>
      </c>
      <c r="BG118" s="695">
        <v>3533</v>
      </c>
      <c r="BH118" s="695">
        <v>3533</v>
      </c>
      <c r="BI118" s="695">
        <v>3533</v>
      </c>
      <c r="BJ118" s="695">
        <v>3533</v>
      </c>
      <c r="BK118" s="695">
        <v>3533</v>
      </c>
      <c r="BL118" s="695">
        <v>3533</v>
      </c>
      <c r="BM118" s="695">
        <v>3533</v>
      </c>
      <c r="BN118" s="695">
        <v>3533</v>
      </c>
      <c r="BO118" s="695">
        <v>3533</v>
      </c>
      <c r="BP118" s="695">
        <v>0</v>
      </c>
      <c r="BQ118" s="695">
        <v>0</v>
      </c>
      <c r="BR118" s="695">
        <v>0</v>
      </c>
      <c r="BS118" s="695">
        <v>0</v>
      </c>
      <c r="BT118" s="696">
        <v>0</v>
      </c>
      <c r="BU118" s="163"/>
    </row>
    <row r="119" spans="2:73" ht="15.75">
      <c r="B119" s="690"/>
      <c r="C119" s="690" t="s">
        <v>500</v>
      </c>
      <c r="D119" s="690" t="s">
        <v>118</v>
      </c>
      <c r="E119" s="690" t="s">
        <v>738</v>
      </c>
      <c r="F119" s="690"/>
      <c r="G119" s="690"/>
      <c r="H119" s="813">
        <v>2016</v>
      </c>
      <c r="I119" s="690" t="s">
        <v>574</v>
      </c>
      <c r="J119" s="690" t="s">
        <v>587</v>
      </c>
      <c r="K119" s="632"/>
      <c r="L119" s="694">
        <v>0</v>
      </c>
      <c r="M119" s="695">
        <v>0</v>
      </c>
      <c r="N119" s="695">
        <v>0</v>
      </c>
      <c r="O119" s="695">
        <v>0</v>
      </c>
      <c r="P119" s="695">
        <v>0</v>
      </c>
      <c r="Q119" s="695">
        <v>194</v>
      </c>
      <c r="R119" s="695">
        <v>188</v>
      </c>
      <c r="S119" s="695">
        <v>188</v>
      </c>
      <c r="T119" s="695">
        <v>188</v>
      </c>
      <c r="U119" s="695">
        <v>188</v>
      </c>
      <c r="V119" s="695">
        <v>182</v>
      </c>
      <c r="W119" s="695">
        <v>182</v>
      </c>
      <c r="X119" s="695">
        <v>182</v>
      </c>
      <c r="Y119" s="695">
        <v>182</v>
      </c>
      <c r="Z119" s="695">
        <v>182</v>
      </c>
      <c r="AA119" s="695">
        <v>181</v>
      </c>
      <c r="AB119" s="695">
        <v>122</v>
      </c>
      <c r="AC119" s="695">
        <v>36</v>
      </c>
      <c r="AD119" s="695">
        <v>36</v>
      </c>
      <c r="AE119" s="695">
        <v>14</v>
      </c>
      <c r="AF119" s="695">
        <v>0</v>
      </c>
      <c r="AG119" s="695">
        <v>0</v>
      </c>
      <c r="AH119" s="695">
        <v>0</v>
      </c>
      <c r="AI119" s="695">
        <v>0</v>
      </c>
      <c r="AJ119" s="695">
        <v>0</v>
      </c>
      <c r="AK119" s="695">
        <v>0</v>
      </c>
      <c r="AL119" s="695">
        <v>0</v>
      </c>
      <c r="AM119" s="695">
        <v>0</v>
      </c>
      <c r="AN119" s="695">
        <v>0</v>
      </c>
      <c r="AO119" s="696">
        <v>0</v>
      </c>
      <c r="AP119" s="632"/>
      <c r="AQ119" s="694">
        <v>0</v>
      </c>
      <c r="AR119" s="695">
        <v>0</v>
      </c>
      <c r="AS119" s="695">
        <v>0</v>
      </c>
      <c r="AT119" s="695">
        <v>0</v>
      </c>
      <c r="AU119" s="695">
        <v>0</v>
      </c>
      <c r="AV119" s="695">
        <v>4043950</v>
      </c>
      <c r="AW119" s="695">
        <v>3996982</v>
      </c>
      <c r="AX119" s="695">
        <v>3996982</v>
      </c>
      <c r="AY119" s="695">
        <v>3996982</v>
      </c>
      <c r="AZ119" s="695">
        <v>3996982</v>
      </c>
      <c r="BA119" s="695">
        <v>3954589</v>
      </c>
      <c r="BB119" s="695">
        <v>3954589</v>
      </c>
      <c r="BC119" s="695">
        <v>3954589</v>
      </c>
      <c r="BD119" s="695">
        <v>3954589</v>
      </c>
      <c r="BE119" s="695">
        <v>3954589</v>
      </c>
      <c r="BF119" s="695">
        <v>3949308</v>
      </c>
      <c r="BG119" s="695">
        <v>3476754</v>
      </c>
      <c r="BH119" s="695">
        <v>245130</v>
      </c>
      <c r="BI119" s="695">
        <v>245130</v>
      </c>
      <c r="BJ119" s="695">
        <v>54178</v>
      </c>
      <c r="BK119" s="695">
        <v>0</v>
      </c>
      <c r="BL119" s="695">
        <v>0</v>
      </c>
      <c r="BM119" s="695">
        <v>0</v>
      </c>
      <c r="BN119" s="695">
        <v>0</v>
      </c>
      <c r="BO119" s="695">
        <v>0</v>
      </c>
      <c r="BP119" s="695">
        <v>0</v>
      </c>
      <c r="BQ119" s="695">
        <v>0</v>
      </c>
      <c r="BR119" s="695">
        <v>0</v>
      </c>
      <c r="BS119" s="695">
        <v>0</v>
      </c>
      <c r="BT119" s="696">
        <v>0</v>
      </c>
      <c r="BU119" s="163"/>
    </row>
    <row r="120" spans="2:73">
      <c r="B120" s="690"/>
      <c r="C120" s="690" t="s">
        <v>757</v>
      </c>
      <c r="D120" s="690" t="s">
        <v>697</v>
      </c>
      <c r="E120" s="690" t="s">
        <v>738</v>
      </c>
      <c r="F120" s="690"/>
      <c r="G120" s="690"/>
      <c r="H120" s="813">
        <v>2016</v>
      </c>
      <c r="I120" s="690" t="s">
        <v>574</v>
      </c>
      <c r="J120" s="690" t="s">
        <v>587</v>
      </c>
      <c r="K120" s="632"/>
      <c r="L120" s="694">
        <v>0</v>
      </c>
      <c r="M120" s="695">
        <v>0</v>
      </c>
      <c r="N120" s="695">
        <v>0</v>
      </c>
      <c r="O120" s="695">
        <v>0</v>
      </c>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v>0</v>
      </c>
      <c r="AR120" s="695">
        <v>0</v>
      </c>
      <c r="AS120" s="695">
        <v>0</v>
      </c>
      <c r="AT120" s="695">
        <v>0</v>
      </c>
      <c r="AU120" s="695">
        <v>0</v>
      </c>
      <c r="AV120" s="695">
        <v>925</v>
      </c>
      <c r="AW120" s="695">
        <v>925</v>
      </c>
      <c r="AX120" s="695">
        <v>925</v>
      </c>
      <c r="AY120" s="695">
        <v>925</v>
      </c>
      <c r="AZ120" s="695">
        <v>925</v>
      </c>
      <c r="BA120" s="695">
        <v>925</v>
      </c>
      <c r="BB120" s="695">
        <v>925</v>
      </c>
      <c r="BC120" s="695">
        <v>925</v>
      </c>
      <c r="BD120" s="695">
        <v>925</v>
      </c>
      <c r="BE120" s="695">
        <v>925</v>
      </c>
      <c r="BF120" s="695">
        <v>925</v>
      </c>
      <c r="BG120" s="695">
        <v>925</v>
      </c>
      <c r="BH120" s="695">
        <v>925</v>
      </c>
      <c r="BI120" s="695">
        <v>925</v>
      </c>
      <c r="BJ120" s="695">
        <v>643</v>
      </c>
      <c r="BK120" s="695">
        <v>643</v>
      </c>
      <c r="BL120" s="695">
        <v>643</v>
      </c>
      <c r="BM120" s="695">
        <v>643</v>
      </c>
      <c r="BN120" s="695">
        <v>0</v>
      </c>
      <c r="BO120" s="695">
        <v>0</v>
      </c>
      <c r="BP120" s="695">
        <v>0</v>
      </c>
      <c r="BQ120" s="695">
        <v>0</v>
      </c>
      <c r="BR120" s="695">
        <v>0</v>
      </c>
      <c r="BS120" s="695">
        <v>0</v>
      </c>
      <c r="BT120" s="696">
        <v>0</v>
      </c>
    </row>
    <row r="121" spans="2:73" ht="15.75">
      <c r="B121" s="690"/>
      <c r="C121" s="690" t="s">
        <v>500</v>
      </c>
      <c r="D121" s="690" t="s">
        <v>118</v>
      </c>
      <c r="E121" s="690" t="s">
        <v>738</v>
      </c>
      <c r="F121" s="690"/>
      <c r="G121" s="690"/>
      <c r="H121" s="813">
        <v>2015</v>
      </c>
      <c r="I121" s="690" t="s">
        <v>575</v>
      </c>
      <c r="J121" s="690" t="s">
        <v>580</v>
      </c>
      <c r="K121" s="632"/>
      <c r="L121" s="694">
        <v>0</v>
      </c>
      <c r="M121" s="695">
        <v>0</v>
      </c>
      <c r="N121" s="695">
        <v>0</v>
      </c>
      <c r="O121" s="695">
        <v>0</v>
      </c>
      <c r="P121" s="695">
        <v>3</v>
      </c>
      <c r="Q121" s="695">
        <v>3</v>
      </c>
      <c r="R121" s="695">
        <v>3</v>
      </c>
      <c r="S121" s="695">
        <v>3</v>
      </c>
      <c r="T121" s="695">
        <v>3</v>
      </c>
      <c r="U121" s="695">
        <v>3</v>
      </c>
      <c r="V121" s="695">
        <v>6</v>
      </c>
      <c r="W121" s="695">
        <v>6</v>
      </c>
      <c r="X121" s="695">
        <v>6</v>
      </c>
      <c r="Y121" s="695">
        <v>5</v>
      </c>
      <c r="Z121" s="695">
        <v>3</v>
      </c>
      <c r="AA121" s="695">
        <v>3</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v>0</v>
      </c>
      <c r="AR121" s="695">
        <v>0</v>
      </c>
      <c r="AS121" s="695">
        <v>0</v>
      </c>
      <c r="AT121" s="695">
        <v>0</v>
      </c>
      <c r="AU121" s="695">
        <v>17538</v>
      </c>
      <c r="AV121" s="695">
        <v>17538</v>
      </c>
      <c r="AW121" s="695">
        <v>17538</v>
      </c>
      <c r="AX121" s="695">
        <v>17555</v>
      </c>
      <c r="AY121" s="695">
        <v>17555</v>
      </c>
      <c r="AZ121" s="695">
        <v>17555</v>
      </c>
      <c r="BA121" s="695">
        <v>35132</v>
      </c>
      <c r="BB121" s="695">
        <v>35132</v>
      </c>
      <c r="BC121" s="695">
        <v>35132</v>
      </c>
      <c r="BD121" s="695">
        <v>29944</v>
      </c>
      <c r="BE121" s="695">
        <v>16736</v>
      </c>
      <c r="BF121" s="695">
        <v>16736</v>
      </c>
      <c r="BG121" s="695">
        <v>-67</v>
      </c>
      <c r="BH121" s="695">
        <v>-67</v>
      </c>
      <c r="BI121" s="695">
        <v>-67</v>
      </c>
      <c r="BJ121" s="695">
        <v>-67</v>
      </c>
      <c r="BK121" s="695">
        <v>-67</v>
      </c>
      <c r="BL121" s="695">
        <v>-67</v>
      </c>
      <c r="BM121" s="695">
        <v>-67</v>
      </c>
      <c r="BN121" s="695">
        <v>-67</v>
      </c>
      <c r="BO121" s="695">
        <v>0</v>
      </c>
      <c r="BP121" s="695">
        <v>0</v>
      </c>
      <c r="BQ121" s="695">
        <v>0</v>
      </c>
      <c r="BR121" s="695">
        <v>0</v>
      </c>
      <c r="BS121" s="695">
        <v>0</v>
      </c>
      <c r="BT121" s="696">
        <v>0</v>
      </c>
      <c r="BU121" s="163"/>
    </row>
    <row r="122" spans="2:73" ht="15.75">
      <c r="B122" s="690"/>
      <c r="C122" s="690" t="s">
        <v>501</v>
      </c>
      <c r="D122" s="690" t="s">
        <v>100</v>
      </c>
      <c r="E122" s="690" t="s">
        <v>738</v>
      </c>
      <c r="F122" s="690"/>
      <c r="G122" s="690"/>
      <c r="H122" s="813">
        <v>2015</v>
      </c>
      <c r="I122" s="690" t="s">
        <v>575</v>
      </c>
      <c r="J122" s="690" t="s">
        <v>580</v>
      </c>
      <c r="K122" s="632"/>
      <c r="L122" s="697">
        <v>0</v>
      </c>
      <c r="M122" s="698">
        <v>0</v>
      </c>
      <c r="N122" s="698">
        <v>0</v>
      </c>
      <c r="O122" s="698">
        <v>0</v>
      </c>
      <c r="P122" s="698">
        <v>38</v>
      </c>
      <c r="Q122" s="698">
        <v>38</v>
      </c>
      <c r="R122" s="698">
        <v>39</v>
      </c>
      <c r="S122" s="698">
        <v>39</v>
      </c>
      <c r="T122" s="698">
        <v>39</v>
      </c>
      <c r="U122" s="698">
        <v>39</v>
      </c>
      <c r="V122" s="698">
        <v>48</v>
      </c>
      <c r="W122" s="698">
        <v>48</v>
      </c>
      <c r="X122" s="698">
        <v>50</v>
      </c>
      <c r="Y122" s="698">
        <v>46</v>
      </c>
      <c r="Z122" s="698">
        <v>35</v>
      </c>
      <c r="AA122" s="698">
        <v>25</v>
      </c>
      <c r="AB122" s="698">
        <v>27</v>
      </c>
      <c r="AC122" s="698">
        <v>-1</v>
      </c>
      <c r="AD122" s="698">
        <v>-1</v>
      </c>
      <c r="AE122" s="698">
        <v>-1</v>
      </c>
      <c r="AF122" s="698">
        <v>-1</v>
      </c>
      <c r="AG122" s="698">
        <v>-1</v>
      </c>
      <c r="AH122" s="698">
        <v>-1</v>
      </c>
      <c r="AI122" s="698">
        <v>-1</v>
      </c>
      <c r="AJ122" s="698">
        <v>0</v>
      </c>
      <c r="AK122" s="698">
        <v>0</v>
      </c>
      <c r="AL122" s="698">
        <v>0</v>
      </c>
      <c r="AM122" s="698">
        <v>0</v>
      </c>
      <c r="AN122" s="698">
        <v>0</v>
      </c>
      <c r="AO122" s="699">
        <v>0</v>
      </c>
      <c r="AP122" s="632"/>
      <c r="AQ122" s="697">
        <v>0</v>
      </c>
      <c r="AR122" s="698">
        <v>0</v>
      </c>
      <c r="AS122" s="698">
        <v>0</v>
      </c>
      <c r="AT122" s="698">
        <v>0</v>
      </c>
      <c r="AU122" s="698">
        <v>135577</v>
      </c>
      <c r="AV122" s="698">
        <v>135577</v>
      </c>
      <c r="AW122" s="698">
        <v>138837</v>
      </c>
      <c r="AX122" s="698">
        <v>139403</v>
      </c>
      <c r="AY122" s="698">
        <v>139403</v>
      </c>
      <c r="AZ122" s="698">
        <v>139403</v>
      </c>
      <c r="BA122" s="698">
        <v>202574</v>
      </c>
      <c r="BB122" s="698">
        <v>202574</v>
      </c>
      <c r="BC122" s="698">
        <v>220867</v>
      </c>
      <c r="BD122" s="698">
        <v>199651</v>
      </c>
      <c r="BE122" s="698">
        <v>117752</v>
      </c>
      <c r="BF122" s="698">
        <v>76129</v>
      </c>
      <c r="BG122" s="698">
        <v>88930</v>
      </c>
      <c r="BH122" s="698">
        <v>913</v>
      </c>
      <c r="BI122" s="698">
        <v>913</v>
      </c>
      <c r="BJ122" s="698">
        <v>-800</v>
      </c>
      <c r="BK122" s="698">
        <v>-2287</v>
      </c>
      <c r="BL122" s="698">
        <v>-2287</v>
      </c>
      <c r="BM122" s="698">
        <v>-2287</v>
      </c>
      <c r="BN122" s="698">
        <v>-2287</v>
      </c>
      <c r="BO122" s="698">
        <v>0</v>
      </c>
      <c r="BP122" s="698">
        <v>0</v>
      </c>
      <c r="BQ122" s="698">
        <v>0</v>
      </c>
      <c r="BR122" s="698">
        <v>0</v>
      </c>
      <c r="BS122" s="698">
        <v>0</v>
      </c>
      <c r="BT122" s="699">
        <v>0</v>
      </c>
      <c r="BU122" s="163"/>
    </row>
    <row r="123" spans="2:73" ht="15.75">
      <c r="B123" s="690"/>
      <c r="C123" s="690" t="s">
        <v>501</v>
      </c>
      <c r="D123" s="690" t="s">
        <v>101</v>
      </c>
      <c r="E123" s="690" t="s">
        <v>738</v>
      </c>
      <c r="F123" s="690"/>
      <c r="G123" s="690"/>
      <c r="H123" s="813">
        <v>2015</v>
      </c>
      <c r="I123" s="690" t="s">
        <v>575</v>
      </c>
      <c r="J123" s="690" t="s">
        <v>580</v>
      </c>
      <c r="K123" s="632"/>
      <c r="L123" s="697">
        <v>0</v>
      </c>
      <c r="M123" s="698">
        <v>0</v>
      </c>
      <c r="N123" s="698">
        <v>0</v>
      </c>
      <c r="O123" s="698">
        <v>0</v>
      </c>
      <c r="P123" s="698">
        <v>-9</v>
      </c>
      <c r="Q123" s="698">
        <v>-4</v>
      </c>
      <c r="R123" s="698">
        <v>0</v>
      </c>
      <c r="S123" s="698">
        <v>1</v>
      </c>
      <c r="T123" s="698">
        <v>1</v>
      </c>
      <c r="U123" s="698">
        <v>1</v>
      </c>
      <c r="V123" s="698">
        <v>1</v>
      </c>
      <c r="W123" s="698">
        <v>1</v>
      </c>
      <c r="X123" s="698">
        <v>1</v>
      </c>
      <c r="Y123" s="698">
        <v>1</v>
      </c>
      <c r="Z123" s="698">
        <v>1</v>
      </c>
      <c r="AA123" s="698">
        <v>0</v>
      </c>
      <c r="AB123" s="698">
        <v>0</v>
      </c>
      <c r="AC123" s="698">
        <v>0</v>
      </c>
      <c r="AD123" s="698">
        <v>0</v>
      </c>
      <c r="AE123" s="698">
        <v>0</v>
      </c>
      <c r="AF123" s="698">
        <v>0</v>
      </c>
      <c r="AG123" s="698">
        <v>0</v>
      </c>
      <c r="AH123" s="698">
        <v>0</v>
      </c>
      <c r="AI123" s="698">
        <v>0</v>
      </c>
      <c r="AJ123" s="698">
        <v>0</v>
      </c>
      <c r="AK123" s="698">
        <v>0</v>
      </c>
      <c r="AL123" s="698">
        <v>0</v>
      </c>
      <c r="AM123" s="698">
        <v>0</v>
      </c>
      <c r="AN123" s="698">
        <v>0</v>
      </c>
      <c r="AO123" s="699">
        <v>0</v>
      </c>
      <c r="AP123" s="632"/>
      <c r="AQ123" s="697">
        <v>0</v>
      </c>
      <c r="AR123" s="698">
        <v>0</v>
      </c>
      <c r="AS123" s="698">
        <v>0</v>
      </c>
      <c r="AT123" s="698">
        <v>0</v>
      </c>
      <c r="AU123" s="698">
        <v>-40159</v>
      </c>
      <c r="AV123" s="698">
        <v>-13755</v>
      </c>
      <c r="AW123" s="698">
        <v>-723</v>
      </c>
      <c r="AX123" s="698">
        <v>5019</v>
      </c>
      <c r="AY123" s="698">
        <v>5019</v>
      </c>
      <c r="AZ123" s="698">
        <v>5019</v>
      </c>
      <c r="BA123" s="698">
        <v>5019</v>
      </c>
      <c r="BB123" s="698">
        <v>5019</v>
      </c>
      <c r="BC123" s="698">
        <v>5019</v>
      </c>
      <c r="BD123" s="698">
        <v>5019</v>
      </c>
      <c r="BE123" s="698">
        <v>5019</v>
      </c>
      <c r="BF123" s="698">
        <v>502</v>
      </c>
      <c r="BG123" s="698">
        <v>0</v>
      </c>
      <c r="BH123" s="698">
        <v>0</v>
      </c>
      <c r="BI123" s="698">
        <v>0</v>
      </c>
      <c r="BJ123" s="698">
        <v>0</v>
      </c>
      <c r="BK123" s="698">
        <v>0</v>
      </c>
      <c r="BL123" s="698">
        <v>0</v>
      </c>
      <c r="BM123" s="698">
        <v>0</v>
      </c>
      <c r="BN123" s="698">
        <v>0</v>
      </c>
      <c r="BO123" s="698">
        <v>0</v>
      </c>
      <c r="BP123" s="698">
        <v>0</v>
      </c>
      <c r="BQ123" s="698">
        <v>0</v>
      </c>
      <c r="BR123" s="698">
        <v>0</v>
      </c>
      <c r="BS123" s="698">
        <v>0</v>
      </c>
      <c r="BT123" s="699">
        <v>0</v>
      </c>
      <c r="BU123" s="163"/>
    </row>
    <row r="124" spans="2:73" ht="15.75">
      <c r="B124" s="690"/>
      <c r="C124" s="690" t="s">
        <v>500</v>
      </c>
      <c r="D124" s="690" t="s">
        <v>113</v>
      </c>
      <c r="E124" s="690" t="s">
        <v>738</v>
      </c>
      <c r="F124" s="690"/>
      <c r="G124" s="690"/>
      <c r="H124" s="813">
        <v>2016</v>
      </c>
      <c r="I124" s="690" t="s">
        <v>575</v>
      </c>
      <c r="J124" s="690" t="s">
        <v>580</v>
      </c>
      <c r="K124" s="632"/>
      <c r="L124" s="697">
        <v>0</v>
      </c>
      <c r="M124" s="698">
        <v>0</v>
      </c>
      <c r="N124" s="698">
        <v>0</v>
      </c>
      <c r="O124" s="698">
        <v>0</v>
      </c>
      <c r="P124" s="698">
        <v>0</v>
      </c>
      <c r="Q124" s="698">
        <v>39</v>
      </c>
      <c r="R124" s="698">
        <v>39</v>
      </c>
      <c r="S124" s="698">
        <v>39</v>
      </c>
      <c r="T124" s="698">
        <v>39</v>
      </c>
      <c r="U124" s="698">
        <v>39</v>
      </c>
      <c r="V124" s="698">
        <v>39</v>
      </c>
      <c r="W124" s="698">
        <v>39</v>
      </c>
      <c r="X124" s="698">
        <v>39</v>
      </c>
      <c r="Y124" s="698">
        <v>39</v>
      </c>
      <c r="Z124" s="698">
        <v>39</v>
      </c>
      <c r="AA124" s="698">
        <v>39</v>
      </c>
      <c r="AB124" s="698">
        <v>39</v>
      </c>
      <c r="AC124" s="698">
        <v>39</v>
      </c>
      <c r="AD124" s="698">
        <v>39</v>
      </c>
      <c r="AE124" s="698">
        <v>34</v>
      </c>
      <c r="AF124" s="698">
        <v>34</v>
      </c>
      <c r="AG124" s="698">
        <v>14</v>
      </c>
      <c r="AH124" s="698">
        <v>0</v>
      </c>
      <c r="AI124" s="698">
        <v>0</v>
      </c>
      <c r="AJ124" s="698">
        <v>0</v>
      </c>
      <c r="AK124" s="698">
        <v>0</v>
      </c>
      <c r="AL124" s="698">
        <v>0</v>
      </c>
      <c r="AM124" s="698">
        <v>0</v>
      </c>
      <c r="AN124" s="698">
        <v>0</v>
      </c>
      <c r="AO124" s="699">
        <v>0</v>
      </c>
      <c r="AP124" s="632"/>
      <c r="AQ124" s="697">
        <v>0</v>
      </c>
      <c r="AR124" s="698">
        <v>0</v>
      </c>
      <c r="AS124" s="698">
        <v>0</v>
      </c>
      <c r="AT124" s="698">
        <v>0</v>
      </c>
      <c r="AU124" s="698">
        <v>0</v>
      </c>
      <c r="AV124" s="698">
        <v>617704</v>
      </c>
      <c r="AW124" s="698">
        <v>617704</v>
      </c>
      <c r="AX124" s="698">
        <v>617704</v>
      </c>
      <c r="AY124" s="698">
        <v>617704</v>
      </c>
      <c r="AZ124" s="698">
        <v>617704</v>
      </c>
      <c r="BA124" s="698">
        <v>617704</v>
      </c>
      <c r="BB124" s="698">
        <v>617704</v>
      </c>
      <c r="BC124" s="698">
        <v>617653</v>
      </c>
      <c r="BD124" s="698">
        <v>617653</v>
      </c>
      <c r="BE124" s="698">
        <v>618288</v>
      </c>
      <c r="BF124" s="698">
        <v>617878</v>
      </c>
      <c r="BG124" s="698">
        <v>618459</v>
      </c>
      <c r="BH124" s="698">
        <v>618459</v>
      </c>
      <c r="BI124" s="698">
        <v>616834</v>
      </c>
      <c r="BJ124" s="698">
        <v>534014</v>
      </c>
      <c r="BK124" s="698">
        <v>534014</v>
      </c>
      <c r="BL124" s="698">
        <v>219003</v>
      </c>
      <c r="BM124" s="698">
        <v>0</v>
      </c>
      <c r="BN124" s="698">
        <v>0</v>
      </c>
      <c r="BO124" s="698">
        <v>0</v>
      </c>
      <c r="BP124" s="698">
        <v>0</v>
      </c>
      <c r="BQ124" s="698">
        <v>0</v>
      </c>
      <c r="BR124" s="698">
        <v>0</v>
      </c>
      <c r="BS124" s="698">
        <v>0</v>
      </c>
      <c r="BT124" s="699">
        <v>0</v>
      </c>
      <c r="BU124" s="163"/>
    </row>
    <row r="125" spans="2:73" ht="15.75">
      <c r="B125" s="690"/>
      <c r="C125" s="690" t="s">
        <v>500</v>
      </c>
      <c r="D125" s="690" t="s">
        <v>756</v>
      </c>
      <c r="E125" s="690" t="s">
        <v>738</v>
      </c>
      <c r="F125" s="690"/>
      <c r="G125" s="690"/>
      <c r="H125" s="813">
        <v>2016</v>
      </c>
      <c r="I125" s="690" t="s">
        <v>575</v>
      </c>
      <c r="J125" s="690" t="s">
        <v>580</v>
      </c>
      <c r="K125" s="632"/>
      <c r="L125" s="697">
        <v>0</v>
      </c>
      <c r="M125" s="698">
        <v>0</v>
      </c>
      <c r="N125" s="698">
        <v>0</v>
      </c>
      <c r="O125" s="698">
        <v>0</v>
      </c>
      <c r="P125" s="698">
        <v>0</v>
      </c>
      <c r="Q125" s="698">
        <v>2</v>
      </c>
      <c r="R125" s="698">
        <v>2</v>
      </c>
      <c r="S125" s="698">
        <v>2</v>
      </c>
      <c r="T125" s="698">
        <v>2</v>
      </c>
      <c r="U125" s="698">
        <v>2</v>
      </c>
      <c r="V125" s="698">
        <v>2</v>
      </c>
      <c r="W125" s="698">
        <v>2</v>
      </c>
      <c r="X125" s="698">
        <v>2</v>
      </c>
      <c r="Y125" s="698">
        <v>2</v>
      </c>
      <c r="Z125" s="698">
        <v>2</v>
      </c>
      <c r="AA125" s="698">
        <v>2</v>
      </c>
      <c r="AB125" s="698">
        <v>2</v>
      </c>
      <c r="AC125" s="698">
        <v>2</v>
      </c>
      <c r="AD125" s="698">
        <v>2</v>
      </c>
      <c r="AE125" s="698">
        <v>2</v>
      </c>
      <c r="AF125" s="698">
        <v>2</v>
      </c>
      <c r="AG125" s="698">
        <v>2</v>
      </c>
      <c r="AH125" s="698">
        <v>2</v>
      </c>
      <c r="AI125" s="698">
        <v>2</v>
      </c>
      <c r="AJ125" s="698">
        <v>0</v>
      </c>
      <c r="AK125" s="698">
        <v>0</v>
      </c>
      <c r="AL125" s="698">
        <v>0</v>
      </c>
      <c r="AM125" s="698">
        <v>0</v>
      </c>
      <c r="AN125" s="698">
        <v>0</v>
      </c>
      <c r="AO125" s="699">
        <v>0</v>
      </c>
      <c r="AP125" s="632"/>
      <c r="AQ125" s="697">
        <v>0</v>
      </c>
      <c r="AR125" s="698">
        <v>0</v>
      </c>
      <c r="AS125" s="698">
        <v>0</v>
      </c>
      <c r="AT125" s="698">
        <v>0</v>
      </c>
      <c r="AU125" s="698">
        <v>0</v>
      </c>
      <c r="AV125" s="698">
        <v>6825</v>
      </c>
      <c r="AW125" s="698">
        <v>6825</v>
      </c>
      <c r="AX125" s="698">
        <v>6825</v>
      </c>
      <c r="AY125" s="698">
        <v>6825</v>
      </c>
      <c r="AZ125" s="698">
        <v>6825</v>
      </c>
      <c r="BA125" s="698">
        <v>6825</v>
      </c>
      <c r="BB125" s="698">
        <v>6825</v>
      </c>
      <c r="BC125" s="698">
        <v>6825</v>
      </c>
      <c r="BD125" s="698">
        <v>6825</v>
      </c>
      <c r="BE125" s="698">
        <v>6825</v>
      </c>
      <c r="BF125" s="698">
        <v>6825</v>
      </c>
      <c r="BG125" s="698">
        <v>6825</v>
      </c>
      <c r="BH125" s="698">
        <v>6825</v>
      </c>
      <c r="BI125" s="698">
        <v>6825</v>
      </c>
      <c r="BJ125" s="698">
        <v>6825</v>
      </c>
      <c r="BK125" s="698">
        <v>6825</v>
      </c>
      <c r="BL125" s="698">
        <v>6825</v>
      </c>
      <c r="BM125" s="698">
        <v>6825</v>
      </c>
      <c r="BN125" s="698">
        <v>6697</v>
      </c>
      <c r="BO125" s="698">
        <v>0</v>
      </c>
      <c r="BP125" s="698">
        <v>0</v>
      </c>
      <c r="BQ125" s="698">
        <v>0</v>
      </c>
      <c r="BR125" s="698">
        <v>0</v>
      </c>
      <c r="BS125" s="698">
        <v>0</v>
      </c>
      <c r="BT125" s="699">
        <v>0</v>
      </c>
      <c r="BU125" s="163"/>
    </row>
    <row r="126" spans="2:73" ht="15.75">
      <c r="B126" s="690"/>
      <c r="C126" s="690" t="s">
        <v>500</v>
      </c>
      <c r="D126" s="690" t="s">
        <v>118</v>
      </c>
      <c r="E126" s="690" t="s">
        <v>738</v>
      </c>
      <c r="F126" s="690"/>
      <c r="G126" s="690"/>
      <c r="H126" s="813">
        <v>2016</v>
      </c>
      <c r="I126" s="690" t="s">
        <v>575</v>
      </c>
      <c r="J126" s="690" t="s">
        <v>580</v>
      </c>
      <c r="K126" s="632"/>
      <c r="L126" s="697">
        <v>0</v>
      </c>
      <c r="M126" s="698">
        <v>0</v>
      </c>
      <c r="N126" s="698">
        <v>0</v>
      </c>
      <c r="O126" s="698">
        <v>0</v>
      </c>
      <c r="P126" s="698">
        <v>0</v>
      </c>
      <c r="Q126" s="698">
        <v>111</v>
      </c>
      <c r="R126" s="698">
        <v>117</v>
      </c>
      <c r="S126" s="698">
        <v>118</v>
      </c>
      <c r="T126" s="698">
        <v>118</v>
      </c>
      <c r="U126" s="698">
        <v>118</v>
      </c>
      <c r="V126" s="698">
        <v>117</v>
      </c>
      <c r="W126" s="698">
        <v>117</v>
      </c>
      <c r="X126" s="698">
        <v>117</v>
      </c>
      <c r="Y126" s="698">
        <v>117</v>
      </c>
      <c r="Z126" s="698">
        <v>117</v>
      </c>
      <c r="AA126" s="698">
        <v>117</v>
      </c>
      <c r="AB126" s="698">
        <v>78</v>
      </c>
      <c r="AC126" s="698">
        <v>7</v>
      </c>
      <c r="AD126" s="698">
        <v>7</v>
      </c>
      <c r="AE126" s="698">
        <v>7</v>
      </c>
      <c r="AF126" s="698">
        <v>0</v>
      </c>
      <c r="AG126" s="698">
        <v>0</v>
      </c>
      <c r="AH126" s="698">
        <v>0</v>
      </c>
      <c r="AI126" s="698">
        <v>0</v>
      </c>
      <c r="AJ126" s="698">
        <v>0</v>
      </c>
      <c r="AK126" s="698">
        <v>0</v>
      </c>
      <c r="AL126" s="698">
        <v>0</v>
      </c>
      <c r="AM126" s="698">
        <v>0</v>
      </c>
      <c r="AN126" s="698">
        <v>0</v>
      </c>
      <c r="AO126" s="699">
        <v>0</v>
      </c>
      <c r="AP126" s="632"/>
      <c r="AQ126" s="697">
        <v>0</v>
      </c>
      <c r="AR126" s="698">
        <v>0</v>
      </c>
      <c r="AS126" s="698">
        <v>0</v>
      </c>
      <c r="AT126" s="698">
        <v>0</v>
      </c>
      <c r="AU126" s="698">
        <v>0</v>
      </c>
      <c r="AV126" s="698">
        <v>691151</v>
      </c>
      <c r="AW126" s="698">
        <v>738119</v>
      </c>
      <c r="AX126" s="698">
        <v>739161</v>
      </c>
      <c r="AY126" s="698">
        <v>739161</v>
      </c>
      <c r="AZ126" s="698">
        <v>739161</v>
      </c>
      <c r="BA126" s="698">
        <v>730767</v>
      </c>
      <c r="BB126" s="698">
        <v>730767</v>
      </c>
      <c r="BC126" s="698">
        <v>730767</v>
      </c>
      <c r="BD126" s="698">
        <v>730632</v>
      </c>
      <c r="BE126" s="698">
        <v>730632</v>
      </c>
      <c r="BF126" s="698">
        <v>725036</v>
      </c>
      <c r="BG126" s="698">
        <v>511069</v>
      </c>
      <c r="BH126" s="698">
        <v>35883</v>
      </c>
      <c r="BI126" s="698">
        <v>35883</v>
      </c>
      <c r="BJ126" s="698">
        <v>24065</v>
      </c>
      <c r="BK126" s="698">
        <v>0</v>
      </c>
      <c r="BL126" s="698">
        <v>0</v>
      </c>
      <c r="BM126" s="698">
        <v>0</v>
      </c>
      <c r="BN126" s="698">
        <v>0</v>
      </c>
      <c r="BO126" s="698">
        <v>0</v>
      </c>
      <c r="BP126" s="698">
        <v>0</v>
      </c>
      <c r="BQ126" s="698">
        <v>0</v>
      </c>
      <c r="BR126" s="698">
        <v>0</v>
      </c>
      <c r="BS126" s="698">
        <v>0</v>
      </c>
      <c r="BT126" s="699">
        <v>0</v>
      </c>
      <c r="BU126" s="163"/>
    </row>
    <row r="127" spans="2:73" ht="15.75">
      <c r="B127" s="690"/>
      <c r="C127" s="690" t="s">
        <v>500</v>
      </c>
      <c r="D127" s="690" t="s">
        <v>124</v>
      </c>
      <c r="E127" s="690" t="s">
        <v>738</v>
      </c>
      <c r="F127" s="690"/>
      <c r="G127" s="690"/>
      <c r="H127" s="813">
        <v>2016</v>
      </c>
      <c r="I127" s="690" t="s">
        <v>575</v>
      </c>
      <c r="J127" s="690" t="s">
        <v>580</v>
      </c>
      <c r="K127" s="632"/>
      <c r="L127" s="697">
        <v>0</v>
      </c>
      <c r="M127" s="698">
        <v>0</v>
      </c>
      <c r="N127" s="698">
        <v>0</v>
      </c>
      <c r="O127" s="698">
        <v>0</v>
      </c>
      <c r="P127" s="698">
        <v>0</v>
      </c>
      <c r="Q127" s="698">
        <v>3</v>
      </c>
      <c r="R127" s="698">
        <v>3</v>
      </c>
      <c r="S127" s="698">
        <v>3</v>
      </c>
      <c r="T127" s="698">
        <v>3</v>
      </c>
      <c r="U127" s="698">
        <v>3</v>
      </c>
      <c r="V127" s="698">
        <v>3</v>
      </c>
      <c r="W127" s="698">
        <v>3</v>
      </c>
      <c r="X127" s="698">
        <v>3</v>
      </c>
      <c r="Y127" s="698">
        <v>3</v>
      </c>
      <c r="Z127" s="698">
        <v>3</v>
      </c>
      <c r="AA127" s="698">
        <v>3</v>
      </c>
      <c r="AB127" s="698">
        <v>3</v>
      </c>
      <c r="AC127" s="698">
        <v>3</v>
      </c>
      <c r="AD127" s="698">
        <v>3</v>
      </c>
      <c r="AE127" s="698">
        <v>3</v>
      </c>
      <c r="AF127" s="698">
        <v>3</v>
      </c>
      <c r="AG127" s="698">
        <v>3</v>
      </c>
      <c r="AH127" s="698">
        <v>3</v>
      </c>
      <c r="AI127" s="698">
        <v>3</v>
      </c>
      <c r="AJ127" s="698">
        <v>3</v>
      </c>
      <c r="AK127" s="698">
        <v>3</v>
      </c>
      <c r="AL127" s="698">
        <v>0</v>
      </c>
      <c r="AM127" s="698">
        <v>0</v>
      </c>
      <c r="AN127" s="698">
        <v>0</v>
      </c>
      <c r="AO127" s="699">
        <v>0</v>
      </c>
      <c r="AP127" s="632"/>
      <c r="AQ127" s="697">
        <v>0</v>
      </c>
      <c r="AR127" s="698">
        <v>0</v>
      </c>
      <c r="AS127" s="698">
        <v>0</v>
      </c>
      <c r="AT127" s="698">
        <v>0</v>
      </c>
      <c r="AU127" s="698">
        <v>0</v>
      </c>
      <c r="AV127" s="698">
        <v>3366</v>
      </c>
      <c r="AW127" s="698">
        <v>3366</v>
      </c>
      <c r="AX127" s="698">
        <v>3366</v>
      </c>
      <c r="AY127" s="698">
        <v>3366</v>
      </c>
      <c r="AZ127" s="698">
        <v>3366</v>
      </c>
      <c r="BA127" s="698">
        <v>3366</v>
      </c>
      <c r="BB127" s="698">
        <v>3366</v>
      </c>
      <c r="BC127" s="698">
        <v>3366</v>
      </c>
      <c r="BD127" s="698">
        <v>3366</v>
      </c>
      <c r="BE127" s="698">
        <v>3366</v>
      </c>
      <c r="BF127" s="698">
        <v>3366</v>
      </c>
      <c r="BG127" s="698">
        <v>3366</v>
      </c>
      <c r="BH127" s="698">
        <v>2530</v>
      </c>
      <c r="BI127" s="698">
        <v>2530</v>
      </c>
      <c r="BJ127" s="698">
        <v>2530</v>
      </c>
      <c r="BK127" s="698">
        <v>2530</v>
      </c>
      <c r="BL127" s="698">
        <v>2530</v>
      </c>
      <c r="BM127" s="698">
        <v>2530</v>
      </c>
      <c r="BN127" s="698">
        <v>2530</v>
      </c>
      <c r="BO127" s="698">
        <v>2530</v>
      </c>
      <c r="BP127" s="698">
        <v>2530</v>
      </c>
      <c r="BQ127" s="698">
        <v>0</v>
      </c>
      <c r="BR127" s="698">
        <v>0</v>
      </c>
      <c r="BS127" s="698">
        <v>0</v>
      </c>
      <c r="BT127" s="699">
        <v>0</v>
      </c>
      <c r="BU127" s="163"/>
    </row>
    <row r="128" spans="2:73" ht="15.75">
      <c r="B128" s="690"/>
      <c r="C128" s="690"/>
      <c r="D128" s="690" t="s">
        <v>113</v>
      </c>
      <c r="E128" s="690" t="s">
        <v>738</v>
      </c>
      <c r="F128" s="690"/>
      <c r="G128" s="690"/>
      <c r="H128" s="813">
        <v>2017</v>
      </c>
      <c r="I128" s="690" t="s">
        <v>575</v>
      </c>
      <c r="J128" s="690" t="s">
        <v>587</v>
      </c>
      <c r="K128" s="632"/>
      <c r="L128" s="697">
        <v>0</v>
      </c>
      <c r="M128" s="698">
        <v>0</v>
      </c>
      <c r="N128" s="698">
        <v>0</v>
      </c>
      <c r="O128" s="698">
        <v>0</v>
      </c>
      <c r="P128" s="698">
        <v>0</v>
      </c>
      <c r="Q128" s="698">
        <v>0</v>
      </c>
      <c r="R128" s="698">
        <v>366</v>
      </c>
      <c r="S128" s="698">
        <v>297</v>
      </c>
      <c r="T128" s="698">
        <v>297</v>
      </c>
      <c r="U128" s="698">
        <v>297</v>
      </c>
      <c r="V128" s="698">
        <v>297</v>
      </c>
      <c r="W128" s="698">
        <v>297</v>
      </c>
      <c r="X128" s="698">
        <v>297</v>
      </c>
      <c r="Y128" s="698">
        <v>297</v>
      </c>
      <c r="Z128" s="698">
        <v>297</v>
      </c>
      <c r="AA128" s="698">
        <v>296</v>
      </c>
      <c r="AB128" s="698">
        <v>278</v>
      </c>
      <c r="AC128" s="698">
        <v>278</v>
      </c>
      <c r="AD128" s="698">
        <v>278</v>
      </c>
      <c r="AE128" s="698">
        <v>278</v>
      </c>
      <c r="AF128" s="698">
        <v>236</v>
      </c>
      <c r="AG128" s="698">
        <v>236</v>
      </c>
      <c r="AH128" s="698">
        <v>28</v>
      </c>
      <c r="AI128" s="698">
        <v>0</v>
      </c>
      <c r="AJ128" s="698">
        <v>0</v>
      </c>
      <c r="AK128" s="698">
        <v>0</v>
      </c>
      <c r="AL128" s="698">
        <v>0</v>
      </c>
      <c r="AM128" s="698">
        <v>0</v>
      </c>
      <c r="AN128" s="698">
        <v>0</v>
      </c>
      <c r="AO128" s="699">
        <v>0</v>
      </c>
      <c r="AP128" s="632"/>
      <c r="AQ128" s="697">
        <v>0</v>
      </c>
      <c r="AR128" s="698">
        <v>0</v>
      </c>
      <c r="AS128" s="698">
        <v>0</v>
      </c>
      <c r="AT128" s="698">
        <v>0</v>
      </c>
      <c r="AU128" s="698">
        <v>0</v>
      </c>
      <c r="AV128" s="698">
        <v>0</v>
      </c>
      <c r="AW128" s="698">
        <v>5282091</v>
      </c>
      <c r="AX128" s="698">
        <v>4251391</v>
      </c>
      <c r="AY128" s="698">
        <v>4251391</v>
      </c>
      <c r="AZ128" s="698">
        <v>4251391</v>
      </c>
      <c r="BA128" s="698">
        <v>4251391</v>
      </c>
      <c r="BB128" s="698">
        <v>4251391</v>
      </c>
      <c r="BC128" s="698">
        <v>4251391</v>
      </c>
      <c r="BD128" s="698">
        <v>4251347</v>
      </c>
      <c r="BE128" s="698">
        <v>4251347</v>
      </c>
      <c r="BF128" s="698">
        <v>4240810</v>
      </c>
      <c r="BG128" s="698">
        <v>4151335</v>
      </c>
      <c r="BH128" s="698">
        <v>4150650</v>
      </c>
      <c r="BI128" s="698">
        <v>4150650</v>
      </c>
      <c r="BJ128" s="698">
        <v>4150322</v>
      </c>
      <c r="BK128" s="698">
        <v>3522534</v>
      </c>
      <c r="BL128" s="698">
        <v>3522534</v>
      </c>
      <c r="BM128" s="698">
        <v>416791</v>
      </c>
      <c r="BN128" s="698">
        <v>0</v>
      </c>
      <c r="BO128" s="698">
        <v>0</v>
      </c>
      <c r="BP128" s="698">
        <v>0</v>
      </c>
      <c r="BQ128" s="698">
        <v>0</v>
      </c>
      <c r="BR128" s="698">
        <v>0</v>
      </c>
      <c r="BS128" s="698">
        <v>0</v>
      </c>
      <c r="BT128" s="699">
        <v>0</v>
      </c>
      <c r="BU128" s="163"/>
    </row>
    <row r="129" spans="2:73" ht="15.75">
      <c r="B129" s="690"/>
      <c r="C129" s="690"/>
      <c r="D129" s="690" t="s">
        <v>758</v>
      </c>
      <c r="E129" s="690" t="s">
        <v>738</v>
      </c>
      <c r="F129" s="690"/>
      <c r="G129" s="690"/>
      <c r="H129" s="813">
        <v>2017</v>
      </c>
      <c r="I129" s="690" t="s">
        <v>575</v>
      </c>
      <c r="J129" s="690" t="s">
        <v>587</v>
      </c>
      <c r="K129" s="632"/>
      <c r="L129" s="697">
        <v>0</v>
      </c>
      <c r="M129" s="698">
        <v>0</v>
      </c>
      <c r="N129" s="698">
        <v>0</v>
      </c>
      <c r="O129" s="698">
        <v>0</v>
      </c>
      <c r="P129" s="698">
        <v>0</v>
      </c>
      <c r="Q129" s="698">
        <v>0</v>
      </c>
      <c r="R129" s="698">
        <v>341</v>
      </c>
      <c r="S129" s="698">
        <v>249</v>
      </c>
      <c r="T129" s="698">
        <v>249</v>
      </c>
      <c r="U129" s="698">
        <v>249</v>
      </c>
      <c r="V129" s="698">
        <v>249</v>
      </c>
      <c r="W129" s="698">
        <v>249</v>
      </c>
      <c r="X129" s="698">
        <v>249</v>
      </c>
      <c r="Y129" s="698">
        <v>249</v>
      </c>
      <c r="Z129" s="698">
        <v>249</v>
      </c>
      <c r="AA129" s="698">
        <v>249</v>
      </c>
      <c r="AB129" s="698">
        <v>236</v>
      </c>
      <c r="AC129" s="698">
        <v>236</v>
      </c>
      <c r="AD129" s="698">
        <v>236</v>
      </c>
      <c r="AE129" s="698">
        <v>200</v>
      </c>
      <c r="AF129" s="698">
        <v>200</v>
      </c>
      <c r="AG129" s="698">
        <v>155</v>
      </c>
      <c r="AH129" s="698">
        <v>123</v>
      </c>
      <c r="AI129" s="698">
        <v>0</v>
      </c>
      <c r="AJ129" s="698">
        <v>0</v>
      </c>
      <c r="AK129" s="698">
        <v>0</v>
      </c>
      <c r="AL129" s="698">
        <v>0</v>
      </c>
      <c r="AM129" s="698">
        <v>0</v>
      </c>
      <c r="AN129" s="698">
        <v>0</v>
      </c>
      <c r="AO129" s="699">
        <v>0</v>
      </c>
      <c r="AP129" s="632"/>
      <c r="AQ129" s="697">
        <v>0</v>
      </c>
      <c r="AR129" s="698">
        <v>0</v>
      </c>
      <c r="AS129" s="698">
        <v>0</v>
      </c>
      <c r="AT129" s="698">
        <v>0</v>
      </c>
      <c r="AU129" s="698">
        <v>0</v>
      </c>
      <c r="AV129" s="698">
        <v>0</v>
      </c>
      <c r="AW129" s="698">
        <v>4977309</v>
      </c>
      <c r="AX129" s="698">
        <v>3604510</v>
      </c>
      <c r="AY129" s="698">
        <v>3604510</v>
      </c>
      <c r="AZ129" s="698">
        <v>3604510</v>
      </c>
      <c r="BA129" s="698">
        <v>3604510</v>
      </c>
      <c r="BB129" s="698">
        <v>3604510</v>
      </c>
      <c r="BC129" s="698">
        <v>3604510</v>
      </c>
      <c r="BD129" s="698">
        <v>3604440</v>
      </c>
      <c r="BE129" s="698">
        <v>3604440</v>
      </c>
      <c r="BF129" s="698">
        <v>3604440</v>
      </c>
      <c r="BG129" s="698">
        <v>3538818</v>
      </c>
      <c r="BH129" s="698">
        <v>3532649</v>
      </c>
      <c r="BI129" s="698">
        <v>3532649</v>
      </c>
      <c r="BJ129" s="698">
        <v>2982846</v>
      </c>
      <c r="BK129" s="698">
        <v>2982846</v>
      </c>
      <c r="BL129" s="698">
        <v>2310349</v>
      </c>
      <c r="BM129" s="698">
        <v>1831119</v>
      </c>
      <c r="BN129" s="698">
        <v>0</v>
      </c>
      <c r="BO129" s="698">
        <v>0</v>
      </c>
      <c r="BP129" s="698">
        <v>0</v>
      </c>
      <c r="BQ129" s="698">
        <v>0</v>
      </c>
      <c r="BR129" s="698">
        <v>0</v>
      </c>
      <c r="BS129" s="698">
        <v>0</v>
      </c>
      <c r="BT129" s="699">
        <v>0</v>
      </c>
      <c r="BU129" s="163"/>
    </row>
    <row r="130" spans="2:73" ht="15.75">
      <c r="B130" s="690"/>
      <c r="C130" s="690"/>
      <c r="D130" s="690" t="s">
        <v>756</v>
      </c>
      <c r="E130" s="690" t="s">
        <v>738</v>
      </c>
      <c r="F130" s="690"/>
      <c r="G130" s="690"/>
      <c r="H130" s="813">
        <v>2017</v>
      </c>
      <c r="I130" s="690" t="s">
        <v>575</v>
      </c>
      <c r="J130" s="690" t="s">
        <v>587</v>
      </c>
      <c r="K130" s="632"/>
      <c r="L130" s="697">
        <v>0</v>
      </c>
      <c r="M130" s="698">
        <v>0</v>
      </c>
      <c r="N130" s="698">
        <v>0</v>
      </c>
      <c r="O130" s="698">
        <v>0</v>
      </c>
      <c r="P130" s="698">
        <v>0</v>
      </c>
      <c r="Q130" s="698">
        <v>0</v>
      </c>
      <c r="R130" s="698">
        <v>291</v>
      </c>
      <c r="S130" s="698">
        <v>291</v>
      </c>
      <c r="T130" s="698">
        <v>291</v>
      </c>
      <c r="U130" s="698">
        <v>291</v>
      </c>
      <c r="V130" s="698">
        <v>291</v>
      </c>
      <c r="W130" s="698">
        <v>291</v>
      </c>
      <c r="X130" s="698">
        <v>291</v>
      </c>
      <c r="Y130" s="698">
        <v>291</v>
      </c>
      <c r="Z130" s="698">
        <v>291</v>
      </c>
      <c r="AA130" s="698">
        <v>291</v>
      </c>
      <c r="AB130" s="698">
        <v>291</v>
      </c>
      <c r="AC130" s="698">
        <v>291</v>
      </c>
      <c r="AD130" s="698">
        <v>291</v>
      </c>
      <c r="AE130" s="698">
        <v>291</v>
      </c>
      <c r="AF130" s="698">
        <v>291</v>
      </c>
      <c r="AG130" s="698">
        <v>291</v>
      </c>
      <c r="AH130" s="698">
        <v>291</v>
      </c>
      <c r="AI130" s="698">
        <v>291</v>
      </c>
      <c r="AJ130" s="698">
        <v>264</v>
      </c>
      <c r="AK130" s="698">
        <v>0</v>
      </c>
      <c r="AL130" s="698">
        <v>0</v>
      </c>
      <c r="AM130" s="698">
        <v>0</v>
      </c>
      <c r="AN130" s="698">
        <v>0</v>
      </c>
      <c r="AO130" s="699">
        <v>0</v>
      </c>
      <c r="AP130" s="632"/>
      <c r="AQ130" s="697">
        <v>0</v>
      </c>
      <c r="AR130" s="698">
        <v>0</v>
      </c>
      <c r="AS130" s="698">
        <v>0</v>
      </c>
      <c r="AT130" s="698">
        <v>0</v>
      </c>
      <c r="AU130" s="698">
        <v>0</v>
      </c>
      <c r="AV130" s="698">
        <v>0</v>
      </c>
      <c r="AW130" s="698">
        <v>1012769</v>
      </c>
      <c r="AX130" s="698">
        <v>1012769</v>
      </c>
      <c r="AY130" s="698">
        <v>1012769</v>
      </c>
      <c r="AZ130" s="698">
        <v>1012769</v>
      </c>
      <c r="BA130" s="698">
        <v>1012769</v>
      </c>
      <c r="BB130" s="698">
        <v>1012769</v>
      </c>
      <c r="BC130" s="698">
        <v>1012769</v>
      </c>
      <c r="BD130" s="698">
        <v>1012769</v>
      </c>
      <c r="BE130" s="698">
        <v>1012769</v>
      </c>
      <c r="BF130" s="698">
        <v>1012769</v>
      </c>
      <c r="BG130" s="698">
        <v>1012769</v>
      </c>
      <c r="BH130" s="698">
        <v>1012769</v>
      </c>
      <c r="BI130" s="698">
        <v>1012769</v>
      </c>
      <c r="BJ130" s="698">
        <v>1012769</v>
      </c>
      <c r="BK130" s="698">
        <v>1012769</v>
      </c>
      <c r="BL130" s="698">
        <v>1012769</v>
      </c>
      <c r="BM130" s="698">
        <v>1012769</v>
      </c>
      <c r="BN130" s="698">
        <v>1012769</v>
      </c>
      <c r="BO130" s="698">
        <v>980376</v>
      </c>
      <c r="BP130" s="698">
        <v>0</v>
      </c>
      <c r="BQ130" s="698">
        <v>0</v>
      </c>
      <c r="BR130" s="698">
        <v>0</v>
      </c>
      <c r="BS130" s="698">
        <v>0</v>
      </c>
      <c r="BT130" s="699">
        <v>0</v>
      </c>
      <c r="BU130" s="163"/>
    </row>
    <row r="131" spans="2:73" ht="15.75">
      <c r="B131" s="690"/>
      <c r="C131" s="690"/>
      <c r="D131" s="690" t="s">
        <v>116</v>
      </c>
      <c r="E131" s="690" t="s">
        <v>738</v>
      </c>
      <c r="F131" s="690"/>
      <c r="G131" s="690"/>
      <c r="H131" s="813">
        <v>2017</v>
      </c>
      <c r="I131" s="690" t="s">
        <v>575</v>
      </c>
      <c r="J131" s="690" t="s">
        <v>587</v>
      </c>
      <c r="K131" s="632"/>
      <c r="L131" s="697">
        <v>0</v>
      </c>
      <c r="M131" s="698">
        <v>0</v>
      </c>
      <c r="N131" s="698">
        <v>0</v>
      </c>
      <c r="O131" s="698">
        <v>0</v>
      </c>
      <c r="P131" s="698">
        <v>0</v>
      </c>
      <c r="Q131" s="698">
        <v>0</v>
      </c>
      <c r="R131" s="698">
        <v>23</v>
      </c>
      <c r="S131" s="698">
        <v>23</v>
      </c>
      <c r="T131" s="698">
        <v>23</v>
      </c>
      <c r="U131" s="698">
        <v>23</v>
      </c>
      <c r="V131" s="698">
        <v>23</v>
      </c>
      <c r="W131" s="698">
        <v>23</v>
      </c>
      <c r="X131" s="698">
        <v>23</v>
      </c>
      <c r="Y131" s="698">
        <v>23</v>
      </c>
      <c r="Z131" s="698">
        <v>23</v>
      </c>
      <c r="AA131" s="698">
        <v>23</v>
      </c>
      <c r="AB131" s="698">
        <v>3</v>
      </c>
      <c r="AC131" s="698">
        <v>3</v>
      </c>
      <c r="AD131" s="698">
        <v>3</v>
      </c>
      <c r="AE131" s="698">
        <v>3</v>
      </c>
      <c r="AF131" s="698">
        <v>3</v>
      </c>
      <c r="AG131" s="698">
        <v>3</v>
      </c>
      <c r="AH131" s="698">
        <v>3</v>
      </c>
      <c r="AI131" s="698">
        <v>3</v>
      </c>
      <c r="AJ131" s="698">
        <v>3</v>
      </c>
      <c r="AK131" s="698">
        <v>3</v>
      </c>
      <c r="AL131" s="698">
        <v>0</v>
      </c>
      <c r="AM131" s="698">
        <v>0</v>
      </c>
      <c r="AN131" s="698">
        <v>0</v>
      </c>
      <c r="AO131" s="699">
        <v>0</v>
      </c>
      <c r="AP131" s="632"/>
      <c r="AQ131" s="697">
        <v>0</v>
      </c>
      <c r="AR131" s="698">
        <v>0</v>
      </c>
      <c r="AS131" s="698">
        <v>0</v>
      </c>
      <c r="AT131" s="698">
        <v>0</v>
      </c>
      <c r="AU131" s="698">
        <v>0</v>
      </c>
      <c r="AV131" s="698">
        <v>0</v>
      </c>
      <c r="AW131" s="698">
        <v>74150</v>
      </c>
      <c r="AX131" s="698">
        <v>74150</v>
      </c>
      <c r="AY131" s="698">
        <v>74150</v>
      </c>
      <c r="AZ131" s="698">
        <v>74150</v>
      </c>
      <c r="BA131" s="698">
        <v>74150</v>
      </c>
      <c r="BB131" s="698">
        <v>74150</v>
      </c>
      <c r="BC131" s="698">
        <v>74150</v>
      </c>
      <c r="BD131" s="698">
        <v>74150</v>
      </c>
      <c r="BE131" s="698">
        <v>74150</v>
      </c>
      <c r="BF131" s="698">
        <v>74150</v>
      </c>
      <c r="BG131" s="698">
        <v>44635</v>
      </c>
      <c r="BH131" s="698">
        <v>44635</v>
      </c>
      <c r="BI131" s="698">
        <v>43281</v>
      </c>
      <c r="BJ131" s="698">
        <v>43281</v>
      </c>
      <c r="BK131" s="698">
        <v>40835</v>
      </c>
      <c r="BL131" s="698">
        <v>40680</v>
      </c>
      <c r="BM131" s="698">
        <v>40680</v>
      </c>
      <c r="BN131" s="698">
        <v>40680</v>
      </c>
      <c r="BO131" s="698">
        <v>40680</v>
      </c>
      <c r="BP131" s="698">
        <v>40680</v>
      </c>
      <c r="BQ131" s="698">
        <v>0</v>
      </c>
      <c r="BR131" s="698">
        <v>0</v>
      </c>
      <c r="BS131" s="698">
        <v>0</v>
      </c>
      <c r="BT131" s="699">
        <v>0</v>
      </c>
      <c r="BU131" s="163"/>
    </row>
    <row r="132" spans="2:73" ht="15.75">
      <c r="B132" s="690"/>
      <c r="C132" s="690"/>
      <c r="D132" s="690" t="s">
        <v>117</v>
      </c>
      <c r="E132" s="690" t="s">
        <v>738</v>
      </c>
      <c r="F132" s="690"/>
      <c r="G132" s="690"/>
      <c r="H132" s="813">
        <v>2017</v>
      </c>
      <c r="I132" s="690" t="s">
        <v>575</v>
      </c>
      <c r="J132" s="690" t="s">
        <v>587</v>
      </c>
      <c r="K132" s="632"/>
      <c r="L132" s="697">
        <v>0</v>
      </c>
      <c r="M132" s="698">
        <v>0</v>
      </c>
      <c r="N132" s="698">
        <v>0</v>
      </c>
      <c r="O132" s="698">
        <v>0</v>
      </c>
      <c r="P132" s="698">
        <v>0</v>
      </c>
      <c r="Q132" s="698">
        <v>0</v>
      </c>
      <c r="R132" s="698">
        <v>3</v>
      </c>
      <c r="S132" s="698">
        <v>3</v>
      </c>
      <c r="T132" s="698">
        <v>3</v>
      </c>
      <c r="U132" s="698">
        <v>3</v>
      </c>
      <c r="V132" s="698">
        <v>3</v>
      </c>
      <c r="W132" s="698">
        <v>3</v>
      </c>
      <c r="X132" s="698">
        <v>3</v>
      </c>
      <c r="Y132" s="698">
        <v>3</v>
      </c>
      <c r="Z132" s="698">
        <v>3</v>
      </c>
      <c r="AA132" s="698">
        <v>3</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v>0</v>
      </c>
      <c r="AR132" s="698">
        <v>0</v>
      </c>
      <c r="AS132" s="698">
        <v>0</v>
      </c>
      <c r="AT132" s="698">
        <v>0</v>
      </c>
      <c r="AU132" s="698">
        <v>0</v>
      </c>
      <c r="AV132" s="698">
        <v>0</v>
      </c>
      <c r="AW132" s="698">
        <v>65334</v>
      </c>
      <c r="AX132" s="698">
        <v>65334</v>
      </c>
      <c r="AY132" s="698">
        <v>65334</v>
      </c>
      <c r="AZ132" s="698">
        <v>65334</v>
      </c>
      <c r="BA132" s="698">
        <v>65334</v>
      </c>
      <c r="BB132" s="698">
        <v>65334</v>
      </c>
      <c r="BC132" s="698">
        <v>65334</v>
      </c>
      <c r="BD132" s="698">
        <v>65334</v>
      </c>
      <c r="BE132" s="698">
        <v>65334</v>
      </c>
      <c r="BF132" s="698">
        <v>56427</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c r="BU132" s="163"/>
    </row>
    <row r="133" spans="2:73" ht="15.75">
      <c r="B133" s="690"/>
      <c r="C133" s="690"/>
      <c r="D133" s="690" t="s">
        <v>118</v>
      </c>
      <c r="E133" s="690" t="s">
        <v>738</v>
      </c>
      <c r="F133" s="690"/>
      <c r="G133" s="690"/>
      <c r="H133" s="813">
        <v>2017</v>
      </c>
      <c r="I133" s="690" t="s">
        <v>575</v>
      </c>
      <c r="J133" s="690" t="s">
        <v>587</v>
      </c>
      <c r="K133" s="632"/>
      <c r="L133" s="697">
        <v>0</v>
      </c>
      <c r="M133" s="698">
        <v>0</v>
      </c>
      <c r="N133" s="698">
        <v>0</v>
      </c>
      <c r="O133" s="698">
        <v>0</v>
      </c>
      <c r="P133" s="698">
        <v>0</v>
      </c>
      <c r="Q133" s="698">
        <v>0</v>
      </c>
      <c r="R133" s="698">
        <v>871</v>
      </c>
      <c r="S133" s="698">
        <v>871</v>
      </c>
      <c r="T133" s="698">
        <v>871</v>
      </c>
      <c r="U133" s="698">
        <v>871</v>
      </c>
      <c r="V133" s="698">
        <v>871</v>
      </c>
      <c r="W133" s="698">
        <v>820</v>
      </c>
      <c r="X133" s="698">
        <v>820</v>
      </c>
      <c r="Y133" s="698">
        <v>820</v>
      </c>
      <c r="Z133" s="698">
        <v>820</v>
      </c>
      <c r="AA133" s="698">
        <v>820</v>
      </c>
      <c r="AB133" s="698">
        <v>817</v>
      </c>
      <c r="AC133" s="698">
        <v>817</v>
      </c>
      <c r="AD133" s="698">
        <v>531</v>
      </c>
      <c r="AE133" s="698">
        <v>479</v>
      </c>
      <c r="AF133" s="698">
        <v>39</v>
      </c>
      <c r="AG133" s="698">
        <v>0</v>
      </c>
      <c r="AH133" s="698">
        <v>0</v>
      </c>
      <c r="AI133" s="698">
        <v>0</v>
      </c>
      <c r="AJ133" s="698">
        <v>0</v>
      </c>
      <c r="AK133" s="698">
        <v>0</v>
      </c>
      <c r="AL133" s="698">
        <v>0</v>
      </c>
      <c r="AM133" s="698">
        <v>0</v>
      </c>
      <c r="AN133" s="698">
        <v>0</v>
      </c>
      <c r="AO133" s="699">
        <v>0</v>
      </c>
      <c r="AP133" s="632"/>
      <c r="AQ133" s="697">
        <v>0</v>
      </c>
      <c r="AR133" s="698">
        <v>0</v>
      </c>
      <c r="AS133" s="698">
        <v>0</v>
      </c>
      <c r="AT133" s="698">
        <v>0</v>
      </c>
      <c r="AU133" s="698">
        <v>0</v>
      </c>
      <c r="AV133" s="698">
        <v>0</v>
      </c>
      <c r="AW133" s="698">
        <v>4297254</v>
      </c>
      <c r="AX133" s="698">
        <v>4297254</v>
      </c>
      <c r="AY133" s="698">
        <v>4297254</v>
      </c>
      <c r="AZ133" s="698">
        <v>4297254</v>
      </c>
      <c r="BA133" s="698">
        <v>4297254</v>
      </c>
      <c r="BB133" s="698">
        <v>3992351</v>
      </c>
      <c r="BC133" s="698">
        <v>3992351</v>
      </c>
      <c r="BD133" s="698">
        <v>3992351</v>
      </c>
      <c r="BE133" s="698">
        <v>3989453</v>
      </c>
      <c r="BF133" s="698">
        <v>3989453</v>
      </c>
      <c r="BG133" s="698">
        <v>3968926</v>
      </c>
      <c r="BH133" s="698">
        <v>3968926</v>
      </c>
      <c r="BI133" s="698">
        <v>2505293</v>
      </c>
      <c r="BJ133" s="698">
        <v>2264351</v>
      </c>
      <c r="BK133" s="698">
        <v>183208</v>
      </c>
      <c r="BL133" s="698">
        <v>0</v>
      </c>
      <c r="BM133" s="698">
        <v>0</v>
      </c>
      <c r="BN133" s="698">
        <v>0</v>
      </c>
      <c r="BO133" s="698">
        <v>0</v>
      </c>
      <c r="BP133" s="698">
        <v>0</v>
      </c>
      <c r="BQ133" s="698">
        <v>0</v>
      </c>
      <c r="BR133" s="698">
        <v>0</v>
      </c>
      <c r="BS133" s="698">
        <v>0</v>
      </c>
      <c r="BT133" s="699">
        <v>0</v>
      </c>
      <c r="BU133" s="163"/>
    </row>
    <row r="134" spans="2:73" ht="15.75">
      <c r="B134" s="690"/>
      <c r="C134" s="690"/>
      <c r="D134" s="690" t="s">
        <v>119</v>
      </c>
      <c r="E134" s="690" t="s">
        <v>738</v>
      </c>
      <c r="F134" s="690"/>
      <c r="G134" s="690"/>
      <c r="H134" s="813">
        <v>2017</v>
      </c>
      <c r="I134" s="690" t="s">
        <v>575</v>
      </c>
      <c r="J134" s="690" t="s">
        <v>587</v>
      </c>
      <c r="K134" s="632"/>
      <c r="L134" s="697">
        <v>0</v>
      </c>
      <c r="M134" s="698">
        <v>0</v>
      </c>
      <c r="N134" s="698">
        <v>0</v>
      </c>
      <c r="O134" s="698">
        <v>0</v>
      </c>
      <c r="P134" s="698">
        <v>0</v>
      </c>
      <c r="Q134" s="698">
        <v>0</v>
      </c>
      <c r="R134" s="698">
        <v>55</v>
      </c>
      <c r="S134" s="698">
        <v>55</v>
      </c>
      <c r="T134" s="698">
        <v>51</v>
      </c>
      <c r="U134" s="698">
        <v>51</v>
      </c>
      <c r="V134" s="698">
        <v>49</v>
      </c>
      <c r="W134" s="698">
        <v>43</v>
      </c>
      <c r="X134" s="698">
        <v>35</v>
      </c>
      <c r="Y134" s="698">
        <v>31</v>
      </c>
      <c r="Z134" s="698">
        <v>22</v>
      </c>
      <c r="AA134" s="698">
        <v>16</v>
      </c>
      <c r="AB134" s="698">
        <v>12</v>
      </c>
      <c r="AC134" s="698">
        <v>7</v>
      </c>
      <c r="AD134" s="698">
        <v>7</v>
      </c>
      <c r="AE134" s="698">
        <v>4</v>
      </c>
      <c r="AF134" s="698">
        <v>3</v>
      </c>
      <c r="AG134" s="698">
        <v>3</v>
      </c>
      <c r="AH134" s="698">
        <v>2</v>
      </c>
      <c r="AI134" s="698">
        <v>2</v>
      </c>
      <c r="AJ134" s="698">
        <v>2</v>
      </c>
      <c r="AK134" s="698">
        <v>0</v>
      </c>
      <c r="AL134" s="698">
        <v>0</v>
      </c>
      <c r="AM134" s="698">
        <v>0</v>
      </c>
      <c r="AN134" s="698">
        <v>0</v>
      </c>
      <c r="AO134" s="699">
        <v>0</v>
      </c>
      <c r="AP134" s="632"/>
      <c r="AQ134" s="697">
        <v>0</v>
      </c>
      <c r="AR134" s="698">
        <v>0</v>
      </c>
      <c r="AS134" s="698">
        <v>0</v>
      </c>
      <c r="AT134" s="698">
        <v>0</v>
      </c>
      <c r="AU134" s="698">
        <v>0</v>
      </c>
      <c r="AV134" s="698">
        <v>0</v>
      </c>
      <c r="AW134" s="698">
        <v>247325</v>
      </c>
      <c r="AX134" s="698">
        <v>247325</v>
      </c>
      <c r="AY134" s="698">
        <v>208194</v>
      </c>
      <c r="AZ134" s="698">
        <v>208194</v>
      </c>
      <c r="BA134" s="698">
        <v>192339</v>
      </c>
      <c r="BB134" s="698">
        <v>156658</v>
      </c>
      <c r="BC134" s="698">
        <v>120111</v>
      </c>
      <c r="BD134" s="698">
        <v>104252</v>
      </c>
      <c r="BE134" s="698">
        <v>67622</v>
      </c>
      <c r="BF134" s="698">
        <v>48669</v>
      </c>
      <c r="BG134" s="698">
        <v>36266</v>
      </c>
      <c r="BH134" s="698">
        <v>21562</v>
      </c>
      <c r="BI134" s="698">
        <v>20518</v>
      </c>
      <c r="BJ134" s="698">
        <v>14496</v>
      </c>
      <c r="BK134" s="698">
        <v>11529</v>
      </c>
      <c r="BL134" s="698">
        <v>11529</v>
      </c>
      <c r="BM134" s="698">
        <v>6886</v>
      </c>
      <c r="BN134" s="698">
        <v>6886</v>
      </c>
      <c r="BO134" s="698">
        <v>6886</v>
      </c>
      <c r="BP134" s="698">
        <v>0</v>
      </c>
      <c r="BQ134" s="698">
        <v>0</v>
      </c>
      <c r="BR134" s="698">
        <v>0</v>
      </c>
      <c r="BS134" s="698">
        <v>0</v>
      </c>
      <c r="BT134" s="699">
        <v>0</v>
      </c>
      <c r="BU134" s="163"/>
    </row>
    <row r="135" spans="2:73" ht="15.75">
      <c r="B135" s="690"/>
      <c r="C135" s="690"/>
      <c r="D135" s="690" t="s">
        <v>124</v>
      </c>
      <c r="E135" s="690" t="s">
        <v>738</v>
      </c>
      <c r="F135" s="690"/>
      <c r="G135" s="690"/>
      <c r="H135" s="813">
        <v>2017</v>
      </c>
      <c r="I135" s="690" t="s">
        <v>575</v>
      </c>
      <c r="J135" s="690" t="s">
        <v>587</v>
      </c>
      <c r="K135" s="632"/>
      <c r="L135" s="697">
        <v>0</v>
      </c>
      <c r="M135" s="698">
        <v>0</v>
      </c>
      <c r="N135" s="698">
        <v>0</v>
      </c>
      <c r="O135" s="698">
        <v>0</v>
      </c>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v>0</v>
      </c>
      <c r="AI135" s="698">
        <v>0</v>
      </c>
      <c r="AJ135" s="698">
        <v>0</v>
      </c>
      <c r="AK135" s="698">
        <v>0</v>
      </c>
      <c r="AL135" s="698">
        <v>0</v>
      </c>
      <c r="AM135" s="698">
        <v>0</v>
      </c>
      <c r="AN135" s="698">
        <v>0</v>
      </c>
      <c r="AO135" s="699">
        <v>0</v>
      </c>
      <c r="AP135" s="632"/>
      <c r="AQ135" s="697">
        <v>0</v>
      </c>
      <c r="AR135" s="698">
        <v>0</v>
      </c>
      <c r="AS135" s="698">
        <v>0</v>
      </c>
      <c r="AT135" s="698">
        <v>0</v>
      </c>
      <c r="AU135" s="698">
        <v>0</v>
      </c>
      <c r="AV135" s="698">
        <v>0</v>
      </c>
      <c r="AW135" s="698">
        <v>62740</v>
      </c>
      <c r="AX135" s="698">
        <v>62740</v>
      </c>
      <c r="AY135" s="698">
        <v>62740</v>
      </c>
      <c r="AZ135" s="698">
        <v>62088</v>
      </c>
      <c r="BA135" s="698">
        <v>62088</v>
      </c>
      <c r="BB135" s="698">
        <v>62088</v>
      </c>
      <c r="BC135" s="698">
        <v>62088</v>
      </c>
      <c r="BD135" s="698">
        <v>62088</v>
      </c>
      <c r="BE135" s="698">
        <v>62088</v>
      </c>
      <c r="BF135" s="698">
        <v>62088</v>
      </c>
      <c r="BG135" s="698">
        <v>62088</v>
      </c>
      <c r="BH135" s="698">
        <v>62088</v>
      </c>
      <c r="BI135" s="698">
        <v>0</v>
      </c>
      <c r="BJ135" s="698">
        <v>0</v>
      </c>
      <c r="BK135" s="698">
        <v>0</v>
      </c>
      <c r="BL135" s="698">
        <v>0</v>
      </c>
      <c r="BM135" s="698">
        <v>0</v>
      </c>
      <c r="BN135" s="698">
        <v>0</v>
      </c>
      <c r="BO135" s="698">
        <v>0</v>
      </c>
      <c r="BP135" s="698">
        <v>0</v>
      </c>
      <c r="BQ135" s="698">
        <v>0</v>
      </c>
      <c r="BR135" s="698">
        <v>0</v>
      </c>
      <c r="BS135" s="698">
        <v>0</v>
      </c>
      <c r="BT135" s="699">
        <v>0</v>
      </c>
      <c r="BU135" s="163"/>
    </row>
    <row r="136" spans="2:73" ht="15.75">
      <c r="B136" s="690"/>
      <c r="C136" s="690"/>
      <c r="D136" s="690" t="s">
        <v>759</v>
      </c>
      <c r="E136" s="690" t="s">
        <v>738</v>
      </c>
      <c r="F136" s="690"/>
      <c r="G136" s="690"/>
      <c r="H136" s="813">
        <v>2017</v>
      </c>
      <c r="I136" s="690" t="s">
        <v>575</v>
      </c>
      <c r="J136" s="690" t="s">
        <v>587</v>
      </c>
      <c r="K136" s="632"/>
      <c r="L136" s="697">
        <v>0</v>
      </c>
      <c r="M136" s="698">
        <v>0</v>
      </c>
      <c r="N136" s="698">
        <v>0</v>
      </c>
      <c r="O136" s="698">
        <v>0</v>
      </c>
      <c r="P136" s="698">
        <v>0</v>
      </c>
      <c r="Q136" s="698">
        <v>0</v>
      </c>
      <c r="R136" s="698">
        <v>0</v>
      </c>
      <c r="S136" s="698">
        <v>0</v>
      </c>
      <c r="T136" s="698">
        <v>0</v>
      </c>
      <c r="U136" s="698">
        <v>0</v>
      </c>
      <c r="V136" s="698">
        <v>0</v>
      </c>
      <c r="W136" s="698">
        <v>0</v>
      </c>
      <c r="X136" s="698">
        <v>0</v>
      </c>
      <c r="Y136" s="698">
        <v>0</v>
      </c>
      <c r="Z136" s="698">
        <v>0</v>
      </c>
      <c r="AA136" s="698">
        <v>0</v>
      </c>
      <c r="AB136" s="698">
        <v>0</v>
      </c>
      <c r="AC136" s="698">
        <v>0</v>
      </c>
      <c r="AD136" s="698">
        <v>0</v>
      </c>
      <c r="AE136" s="698">
        <v>0</v>
      </c>
      <c r="AF136" s="698">
        <v>0</v>
      </c>
      <c r="AG136" s="698">
        <v>0</v>
      </c>
      <c r="AH136" s="698">
        <v>0</v>
      </c>
      <c r="AI136" s="698">
        <v>0</v>
      </c>
      <c r="AJ136" s="698">
        <v>0</v>
      </c>
      <c r="AK136" s="698">
        <v>0</v>
      </c>
      <c r="AL136" s="698">
        <v>0</v>
      </c>
      <c r="AM136" s="698">
        <v>0</v>
      </c>
      <c r="AN136" s="698">
        <v>0</v>
      </c>
      <c r="AO136" s="699">
        <v>0</v>
      </c>
      <c r="AP136" s="632"/>
      <c r="AQ136" s="697">
        <v>0</v>
      </c>
      <c r="AR136" s="698">
        <v>0</v>
      </c>
      <c r="AS136" s="698">
        <v>0</v>
      </c>
      <c r="AT136" s="698">
        <v>0</v>
      </c>
      <c r="AU136" s="698">
        <v>0</v>
      </c>
      <c r="AV136" s="698">
        <v>0</v>
      </c>
      <c r="AW136" s="698">
        <v>397410</v>
      </c>
      <c r="AX136" s="698">
        <v>397410</v>
      </c>
      <c r="AY136" s="698">
        <v>397410</v>
      </c>
      <c r="AZ136" s="698">
        <v>397410</v>
      </c>
      <c r="BA136" s="698">
        <v>397410</v>
      </c>
      <c r="BB136" s="698">
        <v>397410</v>
      </c>
      <c r="BC136" s="698">
        <v>397410</v>
      </c>
      <c r="BD136" s="698">
        <v>397410</v>
      </c>
      <c r="BE136" s="698">
        <v>397410</v>
      </c>
      <c r="BF136" s="698">
        <v>0</v>
      </c>
      <c r="BG136" s="698">
        <v>0</v>
      </c>
      <c r="BH136" s="698">
        <v>0</v>
      </c>
      <c r="BI136" s="698">
        <v>0</v>
      </c>
      <c r="BJ136" s="698">
        <v>0</v>
      </c>
      <c r="BK136" s="698">
        <v>0</v>
      </c>
      <c r="BL136" s="698">
        <v>0</v>
      </c>
      <c r="BM136" s="698">
        <v>0</v>
      </c>
      <c r="BN136" s="698">
        <v>0</v>
      </c>
      <c r="BO136" s="698">
        <v>0</v>
      </c>
      <c r="BP136" s="698">
        <v>0</v>
      </c>
      <c r="BQ136" s="698">
        <v>0</v>
      </c>
      <c r="BR136" s="698">
        <v>0</v>
      </c>
      <c r="BS136" s="698">
        <v>0</v>
      </c>
      <c r="BT136" s="699">
        <v>0</v>
      </c>
      <c r="BU136" s="163"/>
    </row>
    <row r="137" spans="2:73" ht="15.75">
      <c r="B137" s="690"/>
      <c r="C137" s="690"/>
      <c r="D137" s="690" t="s">
        <v>760</v>
      </c>
      <c r="E137" s="690" t="s">
        <v>738</v>
      </c>
      <c r="F137" s="690"/>
      <c r="G137" s="690"/>
      <c r="H137" s="813">
        <v>2017</v>
      </c>
      <c r="I137" s="690" t="s">
        <v>575</v>
      </c>
      <c r="J137" s="690" t="s">
        <v>587</v>
      </c>
      <c r="K137" s="632"/>
      <c r="L137" s="697">
        <v>0</v>
      </c>
      <c r="M137" s="698">
        <v>0</v>
      </c>
      <c r="N137" s="698">
        <v>0</v>
      </c>
      <c r="O137" s="698">
        <v>0</v>
      </c>
      <c r="P137" s="698">
        <v>0</v>
      </c>
      <c r="Q137" s="698">
        <v>0</v>
      </c>
      <c r="R137" s="698">
        <v>6</v>
      </c>
      <c r="S137" s="698">
        <v>6</v>
      </c>
      <c r="T137" s="698">
        <v>6</v>
      </c>
      <c r="U137" s="698">
        <v>6</v>
      </c>
      <c r="V137" s="698">
        <v>6</v>
      </c>
      <c r="W137" s="698">
        <v>6</v>
      </c>
      <c r="X137" s="698">
        <v>6</v>
      </c>
      <c r="Y137" s="698">
        <v>6</v>
      </c>
      <c r="Z137" s="698">
        <v>6</v>
      </c>
      <c r="AA137" s="698">
        <v>6</v>
      </c>
      <c r="AB137" s="698">
        <v>6</v>
      </c>
      <c r="AC137" s="698">
        <v>6</v>
      </c>
      <c r="AD137" s="698">
        <v>6</v>
      </c>
      <c r="AE137" s="698">
        <v>6</v>
      </c>
      <c r="AF137" s="698">
        <v>6</v>
      </c>
      <c r="AG137" s="698">
        <v>6</v>
      </c>
      <c r="AH137" s="698">
        <v>6</v>
      </c>
      <c r="AI137" s="698">
        <v>6</v>
      </c>
      <c r="AJ137" s="698">
        <v>5</v>
      </c>
      <c r="AK137" s="698">
        <v>2</v>
      </c>
      <c r="AL137" s="698">
        <v>0</v>
      </c>
      <c r="AM137" s="698">
        <v>0</v>
      </c>
      <c r="AN137" s="698">
        <v>0</v>
      </c>
      <c r="AO137" s="699">
        <v>0</v>
      </c>
      <c r="AP137" s="632"/>
      <c r="AQ137" s="697">
        <v>0</v>
      </c>
      <c r="AR137" s="698">
        <v>0</v>
      </c>
      <c r="AS137" s="698">
        <v>0</v>
      </c>
      <c r="AT137" s="698">
        <v>0</v>
      </c>
      <c r="AU137" s="698">
        <v>0</v>
      </c>
      <c r="AV137" s="698">
        <v>0</v>
      </c>
      <c r="AW137" s="698">
        <v>61141</v>
      </c>
      <c r="AX137" s="698">
        <v>61141</v>
      </c>
      <c r="AY137" s="698">
        <v>61141</v>
      </c>
      <c r="AZ137" s="698">
        <v>61141</v>
      </c>
      <c r="BA137" s="698">
        <v>61141</v>
      </c>
      <c r="BB137" s="698">
        <v>61141</v>
      </c>
      <c r="BC137" s="698">
        <v>61141</v>
      </c>
      <c r="BD137" s="698">
        <v>61141</v>
      </c>
      <c r="BE137" s="698">
        <v>61141</v>
      </c>
      <c r="BF137" s="698">
        <v>61141</v>
      </c>
      <c r="BG137" s="698">
        <v>61141</v>
      </c>
      <c r="BH137" s="698">
        <v>61141</v>
      </c>
      <c r="BI137" s="698">
        <v>61141</v>
      </c>
      <c r="BJ137" s="698">
        <v>61141</v>
      </c>
      <c r="BK137" s="698">
        <v>61141</v>
      </c>
      <c r="BL137" s="698">
        <v>61141</v>
      </c>
      <c r="BM137" s="698">
        <v>61141</v>
      </c>
      <c r="BN137" s="698">
        <v>61141</v>
      </c>
      <c r="BO137" s="698">
        <v>60087</v>
      </c>
      <c r="BP137" s="698">
        <v>3461</v>
      </c>
      <c r="BQ137" s="698">
        <v>0</v>
      </c>
      <c r="BR137" s="698">
        <v>0</v>
      </c>
      <c r="BS137" s="698">
        <v>0</v>
      </c>
      <c r="BT137" s="699">
        <v>0</v>
      </c>
      <c r="BU137" s="163"/>
    </row>
    <row r="138" spans="2:73" ht="15.75">
      <c r="B138" s="690"/>
      <c r="C138" s="690"/>
      <c r="D138" s="690"/>
      <c r="E138" s="690"/>
      <c r="F138" s="690"/>
      <c r="G138" s="690"/>
      <c r="H138" s="802"/>
      <c r="I138" s="690"/>
      <c r="J138" s="690"/>
      <c r="K138" s="632"/>
      <c r="L138" s="697">
        <v>0</v>
      </c>
      <c r="M138" s="698">
        <v>0</v>
      </c>
      <c r="N138" s="698">
        <v>0</v>
      </c>
      <c r="O138" s="698">
        <v>0</v>
      </c>
      <c r="P138" s="698">
        <v>0</v>
      </c>
      <c r="Q138" s="698">
        <v>0</v>
      </c>
      <c r="R138" s="698">
        <v>0</v>
      </c>
      <c r="S138" s="698">
        <v>0</v>
      </c>
      <c r="T138" s="698">
        <v>0</v>
      </c>
      <c r="U138" s="698">
        <v>0</v>
      </c>
      <c r="V138" s="698">
        <v>0</v>
      </c>
      <c r="W138" s="698">
        <v>0</v>
      </c>
      <c r="X138" s="698">
        <v>0</v>
      </c>
      <c r="Y138" s="698">
        <v>0</v>
      </c>
      <c r="Z138" s="698">
        <v>0</v>
      </c>
      <c r="AA138" s="698">
        <v>0</v>
      </c>
      <c r="AB138" s="698">
        <v>0</v>
      </c>
      <c r="AC138" s="698">
        <v>0</v>
      </c>
      <c r="AD138" s="698">
        <v>0</v>
      </c>
      <c r="AE138" s="698">
        <v>0</v>
      </c>
      <c r="AF138" s="698">
        <v>0</v>
      </c>
      <c r="AG138" s="698">
        <v>0</v>
      </c>
      <c r="AH138" s="698">
        <v>0</v>
      </c>
      <c r="AI138" s="698">
        <v>0</v>
      </c>
      <c r="AJ138" s="698">
        <v>0</v>
      </c>
      <c r="AK138" s="698">
        <v>0</v>
      </c>
      <c r="AL138" s="698">
        <v>0</v>
      </c>
      <c r="AM138" s="698">
        <v>0</v>
      </c>
      <c r="AN138" s="698">
        <v>0</v>
      </c>
      <c r="AO138" s="699">
        <v>0</v>
      </c>
      <c r="AP138" s="632"/>
      <c r="AQ138" s="697">
        <v>0</v>
      </c>
      <c r="AR138" s="698">
        <v>0</v>
      </c>
      <c r="AS138" s="698">
        <v>0</v>
      </c>
      <c r="AT138" s="698">
        <v>0</v>
      </c>
      <c r="AU138" s="698">
        <v>0</v>
      </c>
      <c r="AV138" s="698">
        <v>0</v>
      </c>
      <c r="AW138" s="698">
        <v>0</v>
      </c>
      <c r="AX138" s="698">
        <v>0</v>
      </c>
      <c r="AY138" s="698">
        <v>0</v>
      </c>
      <c r="AZ138" s="698">
        <v>0</v>
      </c>
      <c r="BA138" s="698">
        <v>0</v>
      </c>
      <c r="BB138" s="698">
        <v>0</v>
      </c>
      <c r="BC138" s="698">
        <v>0</v>
      </c>
      <c r="BD138" s="698">
        <v>0</v>
      </c>
      <c r="BE138" s="698">
        <v>0</v>
      </c>
      <c r="BF138" s="698">
        <v>0</v>
      </c>
      <c r="BG138" s="698">
        <v>0</v>
      </c>
      <c r="BH138" s="698">
        <v>0</v>
      </c>
      <c r="BI138" s="698">
        <v>0</v>
      </c>
      <c r="BJ138" s="698">
        <v>0</v>
      </c>
      <c r="BK138" s="698">
        <v>0</v>
      </c>
      <c r="BL138" s="698">
        <v>0</v>
      </c>
      <c r="BM138" s="698">
        <v>0</v>
      </c>
      <c r="BN138" s="698">
        <v>0</v>
      </c>
      <c r="BO138" s="698">
        <v>0</v>
      </c>
      <c r="BP138" s="698">
        <v>0</v>
      </c>
      <c r="BQ138" s="698">
        <v>0</v>
      </c>
      <c r="BR138" s="698">
        <v>0</v>
      </c>
      <c r="BS138" s="698">
        <v>0</v>
      </c>
      <c r="BT138" s="699">
        <v>0</v>
      </c>
      <c r="BU138" s="163"/>
    </row>
    <row r="139" spans="2:73" ht="15.75">
      <c r="B139" s="690"/>
      <c r="C139" s="690"/>
      <c r="D139" s="690"/>
      <c r="E139" s="690"/>
      <c r="F139" s="690"/>
      <c r="G139" s="690"/>
      <c r="H139" s="802"/>
      <c r="I139" s="690"/>
      <c r="J139" s="690"/>
      <c r="K139" s="632"/>
      <c r="L139" s="697"/>
      <c r="M139" s="698"/>
      <c r="N139" s="698"/>
      <c r="O139" s="698"/>
      <c r="P139" s="698"/>
      <c r="Q139" s="698"/>
      <c r="R139" s="698"/>
      <c r="S139" s="698"/>
      <c r="T139" s="698"/>
      <c r="U139" s="698"/>
      <c r="V139" s="698"/>
      <c r="W139" s="698"/>
      <c r="X139" s="698"/>
      <c r="Y139" s="698"/>
      <c r="Z139" s="698"/>
      <c r="AA139" s="698"/>
      <c r="AB139" s="698"/>
      <c r="AC139" s="698"/>
      <c r="AD139" s="698"/>
      <c r="AE139" s="698"/>
      <c r="AF139" s="698"/>
      <c r="AG139" s="698"/>
      <c r="AH139" s="698"/>
      <c r="AI139" s="698"/>
      <c r="AJ139" s="698"/>
      <c r="AK139" s="698"/>
      <c r="AL139" s="698"/>
      <c r="AM139" s="698"/>
      <c r="AN139" s="698"/>
      <c r="AO139" s="699"/>
      <c r="AP139" s="632"/>
      <c r="AQ139" s="697"/>
      <c r="AR139" s="698"/>
      <c r="AS139" s="698"/>
      <c r="AT139" s="698"/>
      <c r="AU139" s="698"/>
      <c r="AV139" s="698"/>
      <c r="AW139" s="698"/>
      <c r="AX139" s="698"/>
      <c r="AY139" s="698"/>
      <c r="AZ139" s="698"/>
      <c r="BA139" s="698"/>
      <c r="BB139" s="698"/>
      <c r="BC139" s="698"/>
      <c r="BD139" s="698"/>
      <c r="BE139" s="698"/>
      <c r="BF139" s="698"/>
      <c r="BG139" s="698"/>
      <c r="BH139" s="698"/>
      <c r="BI139" s="698"/>
      <c r="BJ139" s="698"/>
      <c r="BK139" s="698"/>
      <c r="BL139" s="698"/>
      <c r="BM139" s="698"/>
      <c r="BN139" s="698"/>
      <c r="BO139" s="698"/>
      <c r="BP139" s="698"/>
      <c r="BQ139" s="698"/>
      <c r="BR139" s="698"/>
      <c r="BS139" s="698"/>
      <c r="BT139" s="699"/>
      <c r="BU139" s="163"/>
    </row>
    <row r="140" spans="2:73">
      <c r="R140" s="698">
        <f>SUBTOTAL(9,R27:R139)</f>
        <v>6922.8888192346458</v>
      </c>
      <c r="S140" s="12" t="s">
        <v>699</v>
      </c>
      <c r="AV140" s="12" t="s">
        <v>699</v>
      </c>
      <c r="AW140" s="698">
        <f>SUBTOTAL(9,AW27:AW139)</f>
        <v>48386734.69402013</v>
      </c>
      <c r="AX140" s="12" t="s">
        <v>699</v>
      </c>
    </row>
  </sheetData>
  <autoFilter ref="C26:BT137">
    <sortState ref="C26:BT42">
      <sortCondition ref="H25"/>
    </sortState>
  </autoFilter>
  <mergeCells count="1">
    <mergeCell ref="C24:G24"/>
  </mergeCells>
  <conditionalFormatting sqref="L27:AO69 AQ37:BT71 AQ108:BT139 L110:AO139">
    <cfRule type="cellIs" dxfId="13" priority="18" operator="equal">
      <formula>0</formula>
    </cfRule>
  </conditionalFormatting>
  <conditionalFormatting sqref="L74:AO75 AQ72:BT75 L76:Q86 S76:AO86 AQ76:AV88 AX76:BT88">
    <cfRule type="cellIs" dxfId="12" priority="17" operator="equal">
      <formula>0</formula>
    </cfRule>
  </conditionalFormatting>
  <conditionalFormatting sqref="L98:AO105 AQ98:BT107 L91:Q97 S91:AO97 AQ89:AV97 AX89:BT97">
    <cfRule type="cellIs" dxfId="11" priority="16" operator="equal">
      <formula>0</formula>
    </cfRule>
  </conditionalFormatting>
  <conditionalFormatting sqref="L27:AO32">
    <cfRule type="cellIs" dxfId="10" priority="14" operator="equal">
      <formula>0</formula>
    </cfRule>
  </conditionalFormatting>
  <conditionalFormatting sqref="L33:AO43 AQ41:BT43">
    <cfRule type="cellIs" dxfId="9" priority="13" operator="equal">
      <formula>0</formula>
    </cfRule>
  </conditionalFormatting>
  <conditionalFormatting sqref="L70:AO73">
    <cfRule type="cellIs" dxfId="8" priority="12" operator="equal">
      <formula>0</formula>
    </cfRule>
  </conditionalFormatting>
  <conditionalFormatting sqref="L87:Q90 S87:AO90">
    <cfRule type="cellIs" dxfId="7" priority="11" operator="equal">
      <formula>0</formula>
    </cfRule>
  </conditionalFormatting>
  <conditionalFormatting sqref="L106:AO109">
    <cfRule type="cellIs" dxfId="6" priority="10" operator="equal">
      <formula>0</formula>
    </cfRule>
  </conditionalFormatting>
  <conditionalFormatting sqref="AQ27:BT28">
    <cfRule type="cellIs" dxfId="5" priority="9" operator="equal">
      <formula>0</formula>
    </cfRule>
  </conditionalFormatting>
  <conditionalFormatting sqref="AQ29:BT40">
    <cfRule type="cellIs" dxfId="4" priority="7" operator="equal">
      <formula>0</formula>
    </cfRule>
  </conditionalFormatting>
  <conditionalFormatting sqref="R140">
    <cfRule type="cellIs" dxfId="3" priority="5" operator="equal">
      <formula>0</formula>
    </cfRule>
  </conditionalFormatting>
  <conditionalFormatting sqref="AW140">
    <cfRule type="cellIs" dxfId="2" priority="4" operator="equal">
      <formula>0</formula>
    </cfRule>
  </conditionalFormatting>
  <conditionalFormatting sqref="R76:R97">
    <cfRule type="cellIs" dxfId="1" priority="2" operator="equal">
      <formula>0</formula>
    </cfRule>
  </conditionalFormatting>
  <conditionalFormatting sqref="AW76:AW97">
    <cfRule type="cellIs" dxfId="0" priority="1" operator="equal">
      <formula>0</formula>
    </cfRule>
  </conditionalFormatting>
  <pageMargins left="0.7" right="0.7" top="0.75" bottom="0.75" header="0.3" footer="0.3"/>
  <pageSetup scale="3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AH108"/>
  <sheetViews>
    <sheetView topLeftCell="A21" zoomScale="90" zoomScaleNormal="90" workbookViewId="0">
      <selection activeCell="AF114" sqref="AF114"/>
    </sheetView>
  </sheetViews>
  <sheetFormatPr defaultColWidth="9.140625" defaultRowHeight="15"/>
  <cols>
    <col min="1" max="15" width="9.140625" style="12"/>
    <col min="16" max="16" width="9.42578125" style="12" bestFit="1" customWidth="1"/>
    <col min="17" max="17" width="9.140625" style="12"/>
    <col min="18" max="18" width="13.28515625" style="12" customWidth="1"/>
    <col min="19" max="29" width="11.140625" style="12" customWidth="1"/>
    <col min="30" max="30" width="9.140625" style="12"/>
    <col min="31" max="31" width="11.5703125" style="12" customWidth="1"/>
    <col min="32" max="32" width="10.5703125" style="12" customWidth="1"/>
    <col min="33" max="33" width="11.42578125" style="12" customWidth="1"/>
    <col min="34" max="16384" width="9.140625" style="12"/>
  </cols>
  <sheetData>
    <row r="12" spans="2:29" ht="24" customHeight="1"/>
    <row r="13" spans="2:29" ht="15.75">
      <c r="B13" s="587" t="s">
        <v>502</v>
      </c>
    </row>
    <row r="14" spans="2:29" ht="15.75">
      <c r="B14" s="587"/>
    </row>
    <row r="15" spans="2:29">
      <c r="B15" s="665" t="s">
        <v>664</v>
      </c>
      <c r="C15" s="666"/>
      <c r="D15" s="666"/>
      <c r="E15" s="666"/>
      <c r="F15" s="666"/>
      <c r="G15" s="666"/>
      <c r="H15" s="666"/>
      <c r="I15" s="666"/>
      <c r="J15" s="666"/>
      <c r="K15" s="666"/>
      <c r="L15" s="666"/>
      <c r="M15" s="666"/>
      <c r="N15" s="666"/>
      <c r="O15" s="666"/>
      <c r="P15" s="666"/>
      <c r="Q15" s="666"/>
      <c r="R15" s="666"/>
      <c r="S15" s="666"/>
      <c r="T15" s="666"/>
      <c r="U15" s="666"/>
      <c r="V15" s="666"/>
      <c r="W15" s="666"/>
      <c r="X15" s="666"/>
      <c r="Y15" s="666"/>
      <c r="Z15" s="666"/>
      <c r="AA15" s="666"/>
      <c r="AB15" s="666"/>
      <c r="AC15" s="666"/>
    </row>
    <row r="16" spans="2:29" ht="48.75" customHeight="1">
      <c r="B16" s="918" t="s">
        <v>765</v>
      </c>
      <c r="C16" s="918"/>
      <c r="D16" s="918"/>
      <c r="E16" s="918"/>
      <c r="F16" s="918"/>
      <c r="G16" s="918"/>
      <c r="H16" s="918"/>
      <c r="I16" s="918"/>
      <c r="J16" s="918"/>
      <c r="K16" s="918"/>
      <c r="L16" s="918"/>
      <c r="M16" s="918"/>
      <c r="N16" s="918"/>
      <c r="O16" s="918"/>
      <c r="P16" s="918"/>
      <c r="Q16" s="918"/>
      <c r="R16" s="918"/>
      <c r="S16" s="918"/>
      <c r="T16" s="918"/>
      <c r="U16" s="918"/>
      <c r="V16" s="918"/>
      <c r="W16" s="918"/>
      <c r="X16" s="918"/>
      <c r="Y16" s="918"/>
      <c r="Z16" s="918"/>
      <c r="AA16" s="918"/>
      <c r="AB16" s="918"/>
      <c r="AC16" s="918"/>
    </row>
    <row r="19" spans="2:34" ht="21">
      <c r="B19" s="814" t="s">
        <v>786</v>
      </c>
    </row>
    <row r="21" spans="2:34" ht="21">
      <c r="B21" s="814" t="s">
        <v>766</v>
      </c>
      <c r="C21" s="815"/>
      <c r="D21" s="815"/>
      <c r="E21" s="815"/>
      <c r="F21" s="815"/>
      <c r="G21" s="815"/>
      <c r="H21" s="815"/>
      <c r="I21" s="815"/>
      <c r="J21" s="815"/>
      <c r="K21" s="815"/>
      <c r="L21" s="815"/>
      <c r="M21" s="815"/>
      <c r="N21" s="815"/>
      <c r="O21" s="815"/>
      <c r="Q21" s="815"/>
      <c r="R21" s="815"/>
      <c r="T21" s="814" t="s">
        <v>767</v>
      </c>
    </row>
    <row r="22" spans="2:34">
      <c r="B22" s="919" t="s">
        <v>768</v>
      </c>
      <c r="C22" s="919"/>
      <c r="D22" s="919"/>
      <c r="E22" s="919"/>
      <c r="F22" s="919"/>
      <c r="G22" s="919"/>
      <c r="H22" s="919"/>
      <c r="I22" s="919"/>
      <c r="J22" s="919"/>
      <c r="K22" s="919"/>
      <c r="L22" s="919"/>
      <c r="M22" s="919"/>
      <c r="N22" s="919"/>
      <c r="O22" s="919"/>
      <c r="P22" s="919"/>
      <c r="Q22" s="919"/>
      <c r="R22" s="919"/>
      <c r="T22" s="12" t="s">
        <v>769</v>
      </c>
      <c r="Y22" s="12" t="s">
        <v>770</v>
      </c>
      <c r="AE22" s="12" t="s">
        <v>449</v>
      </c>
    </row>
    <row r="23" spans="2:34" ht="60">
      <c r="B23" s="816" t="s">
        <v>62</v>
      </c>
      <c r="C23" s="816" t="s">
        <v>733</v>
      </c>
      <c r="D23" s="823">
        <v>42736</v>
      </c>
      <c r="E23" s="823">
        <v>42767</v>
      </c>
      <c r="F23" s="823">
        <v>42795</v>
      </c>
      <c r="G23" s="823">
        <v>42826</v>
      </c>
      <c r="H23" s="823">
        <v>42856</v>
      </c>
      <c r="I23" s="823">
        <v>42887</v>
      </c>
      <c r="J23" s="823">
        <v>42917</v>
      </c>
      <c r="K23" s="823">
        <v>42948</v>
      </c>
      <c r="L23" s="823">
        <v>42979</v>
      </c>
      <c r="M23" s="823">
        <v>43009</v>
      </c>
      <c r="N23" s="823">
        <v>43040</v>
      </c>
      <c r="O23" s="823">
        <v>43070</v>
      </c>
      <c r="P23" s="816" t="s">
        <v>733</v>
      </c>
      <c r="Q23" s="816" t="s">
        <v>772</v>
      </c>
      <c r="R23" s="816" t="s">
        <v>734</v>
      </c>
      <c r="T23" s="816" t="s">
        <v>784</v>
      </c>
      <c r="U23" s="816" t="s">
        <v>773</v>
      </c>
      <c r="V23" s="816" t="s">
        <v>774</v>
      </c>
      <c r="W23" s="816" t="s">
        <v>771</v>
      </c>
      <c r="Y23" s="816" t="s">
        <v>785</v>
      </c>
      <c r="Z23" s="816" t="s">
        <v>773</v>
      </c>
      <c r="AA23" s="816" t="s">
        <v>774</v>
      </c>
      <c r="AB23" s="816" t="s">
        <v>771</v>
      </c>
      <c r="AE23" s="816" t="s">
        <v>787</v>
      </c>
      <c r="AF23" s="816" t="s">
        <v>788</v>
      </c>
      <c r="AG23" s="816" t="s">
        <v>789</v>
      </c>
      <c r="AH23" s="816" t="s">
        <v>733</v>
      </c>
    </row>
    <row r="24" spans="2:34" ht="18">
      <c r="B24" s="816" t="s">
        <v>699</v>
      </c>
      <c r="C24" s="816" t="s">
        <v>790</v>
      </c>
      <c r="D24" s="816"/>
      <c r="E24" s="816"/>
      <c r="F24" s="816"/>
      <c r="G24" s="816"/>
      <c r="H24" s="816"/>
      <c r="I24" s="816"/>
      <c r="J24" s="816"/>
      <c r="K24" s="816"/>
      <c r="L24" s="816"/>
      <c r="M24" s="816"/>
      <c r="N24" s="816"/>
      <c r="O24" s="816"/>
      <c r="P24" s="816" t="s">
        <v>775</v>
      </c>
      <c r="Q24" s="816" t="s">
        <v>776</v>
      </c>
      <c r="R24" s="816" t="s">
        <v>777</v>
      </c>
      <c r="T24" s="816"/>
      <c r="U24" s="816" t="s">
        <v>778</v>
      </c>
      <c r="V24" s="816" t="s">
        <v>779</v>
      </c>
      <c r="W24" s="816" t="s">
        <v>780</v>
      </c>
      <c r="Y24" s="816"/>
      <c r="Z24" s="816" t="s">
        <v>781</v>
      </c>
      <c r="AA24" s="816" t="s">
        <v>782</v>
      </c>
      <c r="AB24" s="816" t="s">
        <v>783</v>
      </c>
      <c r="AE24" s="824" t="s">
        <v>699</v>
      </c>
      <c r="AF24" s="825"/>
      <c r="AG24" s="826"/>
      <c r="AH24" s="843" t="s">
        <v>790</v>
      </c>
    </row>
    <row r="25" spans="2:34">
      <c r="B25" s="819">
        <v>42186</v>
      </c>
      <c r="C25" s="817">
        <f>+AF25-AG25</f>
        <v>87.915999999999997</v>
      </c>
      <c r="D25" s="817">
        <f t="shared" ref="D25:D30" si="0">+C25</f>
        <v>87.915999999999997</v>
      </c>
      <c r="E25" s="817">
        <f t="shared" ref="E25:O25" si="1">+D25</f>
        <v>87.915999999999997</v>
      </c>
      <c r="F25" s="817">
        <f t="shared" si="1"/>
        <v>87.915999999999997</v>
      </c>
      <c r="G25" s="817">
        <f t="shared" si="1"/>
        <v>87.915999999999997</v>
      </c>
      <c r="H25" s="817">
        <f t="shared" si="1"/>
        <v>87.915999999999997</v>
      </c>
      <c r="I25" s="817">
        <f t="shared" si="1"/>
        <v>87.915999999999997</v>
      </c>
      <c r="J25" s="817">
        <f t="shared" si="1"/>
        <v>87.915999999999997</v>
      </c>
      <c r="K25" s="817">
        <f t="shared" si="1"/>
        <v>87.915999999999997</v>
      </c>
      <c r="L25" s="817">
        <f t="shared" si="1"/>
        <v>87.915999999999997</v>
      </c>
      <c r="M25" s="817">
        <f t="shared" si="1"/>
        <v>87.915999999999997</v>
      </c>
      <c r="N25" s="817">
        <f t="shared" si="1"/>
        <v>87.915999999999997</v>
      </c>
      <c r="O25" s="817">
        <f t="shared" si="1"/>
        <v>87.915999999999997</v>
      </c>
      <c r="P25" s="817">
        <f>SUM(D25:O25)</f>
        <v>1054.9919999999997</v>
      </c>
      <c r="Q25" s="827">
        <v>0.76766115004729996</v>
      </c>
      <c r="R25" s="817">
        <f>+P25*Q25</f>
        <v>809.87637201070083</v>
      </c>
      <c r="T25" s="819">
        <v>42186</v>
      </c>
      <c r="U25" s="818"/>
      <c r="V25" s="818"/>
      <c r="W25" s="818"/>
      <c r="Y25" s="819">
        <v>42186</v>
      </c>
      <c r="Z25" s="818"/>
      <c r="AA25" s="818"/>
      <c r="AB25" s="818"/>
      <c r="AE25" s="819">
        <v>42186</v>
      </c>
      <c r="AF25" s="821">
        <f>SUM(W26:W29)</f>
        <v>132.29</v>
      </c>
      <c r="AG25" s="821">
        <f>SUM(AB26:AB29)</f>
        <v>44.374000000000002</v>
      </c>
      <c r="AH25" s="821">
        <f>+AF25-AG25</f>
        <v>87.915999999999997</v>
      </c>
    </row>
    <row r="26" spans="2:34">
      <c r="B26" s="819">
        <v>42217</v>
      </c>
      <c r="C26" s="817">
        <f t="shared" ref="C26:C30" si="2">+AF26-AG26</f>
        <v>59.901999999999994</v>
      </c>
      <c r="D26" s="817">
        <f t="shared" si="0"/>
        <v>59.901999999999994</v>
      </c>
      <c r="E26" s="817">
        <f t="shared" ref="E26:O26" si="3">+D26</f>
        <v>59.901999999999994</v>
      </c>
      <c r="F26" s="817">
        <f t="shared" si="3"/>
        <v>59.901999999999994</v>
      </c>
      <c r="G26" s="817">
        <f t="shared" si="3"/>
        <v>59.901999999999994</v>
      </c>
      <c r="H26" s="817">
        <f t="shared" si="3"/>
        <v>59.901999999999994</v>
      </c>
      <c r="I26" s="817">
        <f t="shared" si="3"/>
        <v>59.901999999999994</v>
      </c>
      <c r="J26" s="817">
        <f t="shared" si="3"/>
        <v>59.901999999999994</v>
      </c>
      <c r="K26" s="817">
        <f t="shared" si="3"/>
        <v>59.901999999999994</v>
      </c>
      <c r="L26" s="817">
        <f t="shared" si="3"/>
        <v>59.901999999999994</v>
      </c>
      <c r="M26" s="817">
        <f t="shared" si="3"/>
        <v>59.901999999999994</v>
      </c>
      <c r="N26" s="817">
        <f t="shared" si="3"/>
        <v>59.901999999999994</v>
      </c>
      <c r="O26" s="817">
        <f t="shared" si="3"/>
        <v>59.901999999999994</v>
      </c>
      <c r="P26" s="817">
        <f t="shared" ref="P26:P30" si="4">SUM(D26:O26)</f>
        <v>718.82400000000007</v>
      </c>
      <c r="Q26" s="827">
        <v>0.76766115004729996</v>
      </c>
      <c r="R26" s="817">
        <f t="shared" ref="R26:R30" si="5">+P26*Q26</f>
        <v>551.81325852160035</v>
      </c>
      <c r="T26" s="818">
        <v>130</v>
      </c>
      <c r="U26" s="820">
        <v>0.13</v>
      </c>
      <c r="V26" s="818">
        <v>36</v>
      </c>
      <c r="W26" s="821">
        <f>+U26*V26</f>
        <v>4.68</v>
      </c>
      <c r="Y26" s="818">
        <v>28</v>
      </c>
      <c r="Z26" s="820">
        <v>2.8000000000000001E-2</v>
      </c>
      <c r="AA26" s="818">
        <v>36</v>
      </c>
      <c r="AB26" s="821">
        <f>+Z26*AA26</f>
        <v>1.008</v>
      </c>
      <c r="AE26" s="819">
        <v>42217</v>
      </c>
      <c r="AF26" s="821">
        <f>SUM(W31:W33)</f>
        <v>85.22</v>
      </c>
      <c r="AG26" s="821">
        <f>SUM(AB31:AB33)</f>
        <v>25.318000000000005</v>
      </c>
      <c r="AH26" s="821">
        <f t="shared" ref="AH26:AH43" si="6">+AF26-AG26</f>
        <v>59.901999999999994</v>
      </c>
    </row>
    <row r="27" spans="2:34">
      <c r="B27" s="819">
        <v>42248</v>
      </c>
      <c r="C27" s="817">
        <f t="shared" si="2"/>
        <v>85.99199999999999</v>
      </c>
      <c r="D27" s="817">
        <f t="shared" si="0"/>
        <v>85.99199999999999</v>
      </c>
      <c r="E27" s="817">
        <f t="shared" ref="E27:O27" si="7">+D27</f>
        <v>85.99199999999999</v>
      </c>
      <c r="F27" s="817">
        <f t="shared" si="7"/>
        <v>85.99199999999999</v>
      </c>
      <c r="G27" s="817">
        <f t="shared" si="7"/>
        <v>85.99199999999999</v>
      </c>
      <c r="H27" s="817">
        <f t="shared" si="7"/>
        <v>85.99199999999999</v>
      </c>
      <c r="I27" s="817">
        <f t="shared" si="7"/>
        <v>85.99199999999999</v>
      </c>
      <c r="J27" s="817">
        <f t="shared" si="7"/>
        <v>85.99199999999999</v>
      </c>
      <c r="K27" s="817">
        <f t="shared" si="7"/>
        <v>85.99199999999999</v>
      </c>
      <c r="L27" s="817">
        <f t="shared" si="7"/>
        <v>85.99199999999999</v>
      </c>
      <c r="M27" s="817">
        <f t="shared" si="7"/>
        <v>85.99199999999999</v>
      </c>
      <c r="N27" s="817">
        <f t="shared" si="7"/>
        <v>85.99199999999999</v>
      </c>
      <c r="O27" s="817">
        <f t="shared" si="7"/>
        <v>85.99199999999999</v>
      </c>
      <c r="P27" s="817">
        <f t="shared" si="4"/>
        <v>1031.9039999999998</v>
      </c>
      <c r="Q27" s="827">
        <v>0.76766115004729996</v>
      </c>
      <c r="R27" s="817">
        <f t="shared" si="5"/>
        <v>792.15261137840889</v>
      </c>
      <c r="T27" s="818">
        <v>130</v>
      </c>
      <c r="U27" s="820">
        <v>0.13</v>
      </c>
      <c r="V27" s="818">
        <v>102</v>
      </c>
      <c r="W27" s="821">
        <f t="shared" ref="W27:W90" si="8">+U27*V27</f>
        <v>13.26</v>
      </c>
      <c r="Y27" s="818">
        <v>35</v>
      </c>
      <c r="Z27" s="820">
        <v>3.5000000000000003E-2</v>
      </c>
      <c r="AA27" s="818">
        <v>102</v>
      </c>
      <c r="AB27" s="821">
        <f t="shared" ref="AB27:AB90" si="9">+Z27*AA27</f>
        <v>3.5700000000000003</v>
      </c>
      <c r="AE27" s="819">
        <v>42248</v>
      </c>
      <c r="AF27" s="821">
        <f>SUM(W35:W36)</f>
        <v>117.71</v>
      </c>
      <c r="AG27" s="821">
        <f>SUM(AB35:AB36)</f>
        <v>31.718000000000004</v>
      </c>
      <c r="AH27" s="821">
        <f t="shared" si="6"/>
        <v>85.99199999999999</v>
      </c>
    </row>
    <row r="28" spans="2:34">
      <c r="B28" s="819">
        <v>42278</v>
      </c>
      <c r="C28" s="817">
        <f t="shared" si="2"/>
        <v>41.555</v>
      </c>
      <c r="D28" s="817">
        <f t="shared" si="0"/>
        <v>41.555</v>
      </c>
      <c r="E28" s="817">
        <f t="shared" ref="E28:O28" si="10">+D28</f>
        <v>41.555</v>
      </c>
      <c r="F28" s="817">
        <f t="shared" si="10"/>
        <v>41.555</v>
      </c>
      <c r="G28" s="817">
        <f t="shared" si="10"/>
        <v>41.555</v>
      </c>
      <c r="H28" s="817">
        <f t="shared" si="10"/>
        <v>41.555</v>
      </c>
      <c r="I28" s="817">
        <f t="shared" si="10"/>
        <v>41.555</v>
      </c>
      <c r="J28" s="817">
        <f t="shared" si="10"/>
        <v>41.555</v>
      </c>
      <c r="K28" s="817">
        <f t="shared" si="10"/>
        <v>41.555</v>
      </c>
      <c r="L28" s="817">
        <f t="shared" si="10"/>
        <v>41.555</v>
      </c>
      <c r="M28" s="817">
        <f t="shared" si="10"/>
        <v>41.555</v>
      </c>
      <c r="N28" s="817">
        <f t="shared" si="10"/>
        <v>41.555</v>
      </c>
      <c r="O28" s="817">
        <f t="shared" si="10"/>
        <v>41.555</v>
      </c>
      <c r="P28" s="817">
        <f t="shared" si="4"/>
        <v>498.66</v>
      </c>
      <c r="Q28" s="827">
        <v>0.76766115004729996</v>
      </c>
      <c r="R28" s="817">
        <f t="shared" si="5"/>
        <v>382.80190908258663</v>
      </c>
      <c r="T28" s="818">
        <v>130</v>
      </c>
      <c r="U28" s="820">
        <v>0.13</v>
      </c>
      <c r="V28" s="818">
        <v>119</v>
      </c>
      <c r="W28" s="821">
        <f t="shared" si="8"/>
        <v>15.47</v>
      </c>
      <c r="Y28" s="818">
        <v>41</v>
      </c>
      <c r="Z28" s="820">
        <v>4.1000000000000002E-2</v>
      </c>
      <c r="AA28" s="818">
        <v>119</v>
      </c>
      <c r="AB28" s="821">
        <f t="shared" si="9"/>
        <v>4.8790000000000004</v>
      </c>
      <c r="AE28" s="819">
        <v>42278</v>
      </c>
      <c r="AF28" s="821">
        <f>SUM(W38:W39)</f>
        <v>57.07</v>
      </c>
      <c r="AG28" s="821">
        <f>SUM(AB38:AB39)</f>
        <v>15.515000000000002</v>
      </c>
      <c r="AH28" s="821">
        <f t="shared" si="6"/>
        <v>41.555</v>
      </c>
    </row>
    <row r="29" spans="2:34">
      <c r="B29" s="819">
        <v>42309</v>
      </c>
      <c r="C29" s="817">
        <f t="shared" si="2"/>
        <v>85.594999999999999</v>
      </c>
      <c r="D29" s="817">
        <f t="shared" si="0"/>
        <v>85.594999999999999</v>
      </c>
      <c r="E29" s="817">
        <f t="shared" ref="E29:O29" si="11">+D29</f>
        <v>85.594999999999999</v>
      </c>
      <c r="F29" s="817">
        <f t="shared" si="11"/>
        <v>85.594999999999999</v>
      </c>
      <c r="G29" s="817">
        <f t="shared" si="11"/>
        <v>85.594999999999999</v>
      </c>
      <c r="H29" s="817">
        <f t="shared" si="11"/>
        <v>85.594999999999999</v>
      </c>
      <c r="I29" s="817">
        <f t="shared" si="11"/>
        <v>85.594999999999999</v>
      </c>
      <c r="J29" s="817">
        <f t="shared" si="11"/>
        <v>85.594999999999999</v>
      </c>
      <c r="K29" s="817">
        <f t="shared" si="11"/>
        <v>85.594999999999999</v>
      </c>
      <c r="L29" s="817">
        <f t="shared" si="11"/>
        <v>85.594999999999999</v>
      </c>
      <c r="M29" s="817">
        <f t="shared" si="11"/>
        <v>85.594999999999999</v>
      </c>
      <c r="N29" s="817">
        <f t="shared" si="11"/>
        <v>85.594999999999999</v>
      </c>
      <c r="O29" s="817">
        <f t="shared" si="11"/>
        <v>85.594999999999999</v>
      </c>
      <c r="P29" s="817">
        <f t="shared" si="4"/>
        <v>1027.1400000000001</v>
      </c>
      <c r="Q29" s="827">
        <v>0.76766115004729996</v>
      </c>
      <c r="R29" s="817">
        <f t="shared" si="5"/>
        <v>788.49547365958381</v>
      </c>
      <c r="T29" s="818">
        <v>320</v>
      </c>
      <c r="U29" s="820">
        <v>0.32</v>
      </c>
      <c r="V29" s="818">
        <v>309</v>
      </c>
      <c r="W29" s="821">
        <f t="shared" si="8"/>
        <v>98.88</v>
      </c>
      <c r="Y29" s="818">
        <v>113</v>
      </c>
      <c r="Z29" s="820">
        <v>0.113</v>
      </c>
      <c r="AA29" s="818">
        <v>309</v>
      </c>
      <c r="AB29" s="821">
        <f t="shared" si="9"/>
        <v>34.917000000000002</v>
      </c>
      <c r="AE29" s="819">
        <v>42309</v>
      </c>
      <c r="AF29" s="821">
        <f>SUM(W41)</f>
        <v>117.13000000000001</v>
      </c>
      <c r="AG29" s="821">
        <f>SUM(AB41)</f>
        <v>31.535000000000004</v>
      </c>
      <c r="AH29" s="821">
        <f t="shared" si="6"/>
        <v>85.594999999999999</v>
      </c>
    </row>
    <row r="30" spans="2:34">
      <c r="B30" s="828">
        <v>42339</v>
      </c>
      <c r="C30" s="829">
        <f t="shared" si="2"/>
        <v>43.600999999999999</v>
      </c>
      <c r="D30" s="829">
        <f t="shared" si="0"/>
        <v>43.600999999999999</v>
      </c>
      <c r="E30" s="829">
        <f t="shared" ref="E30:O30" si="12">+D30</f>
        <v>43.600999999999999</v>
      </c>
      <c r="F30" s="829">
        <f t="shared" si="12"/>
        <v>43.600999999999999</v>
      </c>
      <c r="G30" s="829">
        <f t="shared" si="12"/>
        <v>43.600999999999999</v>
      </c>
      <c r="H30" s="829">
        <f t="shared" si="12"/>
        <v>43.600999999999999</v>
      </c>
      <c r="I30" s="829">
        <f t="shared" si="12"/>
        <v>43.600999999999999</v>
      </c>
      <c r="J30" s="829">
        <f t="shared" si="12"/>
        <v>43.600999999999999</v>
      </c>
      <c r="K30" s="829">
        <f t="shared" si="12"/>
        <v>43.600999999999999</v>
      </c>
      <c r="L30" s="829">
        <f t="shared" si="12"/>
        <v>43.600999999999999</v>
      </c>
      <c r="M30" s="829">
        <f t="shared" si="12"/>
        <v>43.600999999999999</v>
      </c>
      <c r="N30" s="829">
        <f t="shared" si="12"/>
        <v>43.600999999999999</v>
      </c>
      <c r="O30" s="829">
        <f t="shared" si="12"/>
        <v>43.600999999999999</v>
      </c>
      <c r="P30" s="829">
        <f t="shared" si="4"/>
        <v>523.21199999999999</v>
      </c>
      <c r="Q30" s="830">
        <v>0.76766115004729996</v>
      </c>
      <c r="R30" s="829">
        <f t="shared" si="5"/>
        <v>401.64952563854791</v>
      </c>
      <c r="T30" s="819">
        <v>42217</v>
      </c>
      <c r="U30" s="820"/>
      <c r="V30" s="818"/>
      <c r="W30" s="821"/>
      <c r="Y30" s="819">
        <v>42217</v>
      </c>
      <c r="Z30" s="820"/>
      <c r="AA30" s="818"/>
      <c r="AB30" s="821"/>
      <c r="AE30" s="819">
        <v>42339</v>
      </c>
      <c r="AF30" s="821">
        <f>SUM(W43:W45)</f>
        <v>60.150000000000006</v>
      </c>
      <c r="AG30" s="821">
        <f>SUM(AB43:AB45)</f>
        <v>16.549000000000003</v>
      </c>
      <c r="AH30" s="821">
        <f t="shared" si="6"/>
        <v>43.600999999999999</v>
      </c>
    </row>
    <row r="31" spans="2:34">
      <c r="B31" s="831" t="s">
        <v>791</v>
      </c>
      <c r="C31" s="16"/>
      <c r="D31" s="16"/>
      <c r="E31" s="16"/>
      <c r="F31" s="16"/>
      <c r="G31" s="16"/>
      <c r="H31" s="16"/>
      <c r="I31" s="16"/>
      <c r="J31" s="16"/>
      <c r="K31" s="16"/>
      <c r="L31" s="16"/>
      <c r="M31" s="16"/>
      <c r="N31" s="16"/>
      <c r="O31" s="16"/>
      <c r="P31" s="16"/>
      <c r="Q31" s="16"/>
      <c r="R31" s="838">
        <f>SUM(R25:R30)</f>
        <v>3726.7891502914281</v>
      </c>
      <c r="S31" s="834"/>
      <c r="T31" s="818">
        <v>130</v>
      </c>
      <c r="U31" s="820">
        <v>0.13</v>
      </c>
      <c r="V31" s="818">
        <v>284</v>
      </c>
      <c r="W31" s="821">
        <f t="shared" si="8"/>
        <v>36.92</v>
      </c>
      <c r="Y31" s="818">
        <v>35</v>
      </c>
      <c r="Z31" s="820">
        <v>3.5000000000000003E-2</v>
      </c>
      <c r="AA31" s="818">
        <v>284</v>
      </c>
      <c r="AB31" s="821">
        <f t="shared" si="9"/>
        <v>9.9400000000000013</v>
      </c>
      <c r="AE31" s="819">
        <v>42370</v>
      </c>
      <c r="AF31" s="821">
        <f>SUM(W47:W50)</f>
        <v>36.195</v>
      </c>
      <c r="AG31" s="821">
        <f>SUM(AB47:AB50)</f>
        <v>12.717000000000001</v>
      </c>
      <c r="AH31" s="821">
        <f t="shared" si="6"/>
        <v>23.478000000000002</v>
      </c>
    </row>
    <row r="32" spans="2:34">
      <c r="B32" s="831" t="s">
        <v>293</v>
      </c>
      <c r="C32" s="16"/>
      <c r="D32" s="16"/>
      <c r="E32" s="16"/>
      <c r="F32" s="16"/>
      <c r="G32" s="16"/>
      <c r="H32" s="16"/>
      <c r="I32" s="16"/>
      <c r="J32" s="16"/>
      <c r="K32" s="16"/>
      <c r="L32" s="16"/>
      <c r="M32" s="16"/>
      <c r="N32" s="16"/>
      <c r="O32" s="16"/>
      <c r="P32" s="16"/>
      <c r="Q32" s="16"/>
      <c r="R32" s="840">
        <f>'3.  Distribution Rates'!K44</f>
        <v>6.5818000000000003</v>
      </c>
      <c r="S32" s="834"/>
      <c r="T32" s="818">
        <v>130</v>
      </c>
      <c r="U32" s="820">
        <v>0.13</v>
      </c>
      <c r="V32" s="818">
        <v>342</v>
      </c>
      <c r="W32" s="821">
        <f t="shared" si="8"/>
        <v>44.46</v>
      </c>
      <c r="Y32" s="818">
        <v>41</v>
      </c>
      <c r="Z32" s="820">
        <v>4.1000000000000002E-2</v>
      </c>
      <c r="AA32" s="818">
        <v>342</v>
      </c>
      <c r="AB32" s="821">
        <f t="shared" si="9"/>
        <v>14.022</v>
      </c>
      <c r="AE32" s="819">
        <v>42401</v>
      </c>
      <c r="AF32" s="821">
        <f>SUM(W52:W55)</f>
        <v>107.11999999999999</v>
      </c>
      <c r="AG32" s="821">
        <f>SUM(AB52:AB55)</f>
        <v>38.134999999999998</v>
      </c>
      <c r="AH32" s="821">
        <f t="shared" si="6"/>
        <v>68.984999999999985</v>
      </c>
    </row>
    <row r="33" spans="2:34">
      <c r="B33" s="832" t="s">
        <v>792</v>
      </c>
      <c r="C33" s="833"/>
      <c r="D33" s="833"/>
      <c r="E33" s="833"/>
      <c r="F33" s="833"/>
      <c r="G33" s="833"/>
      <c r="H33" s="833"/>
      <c r="I33" s="833"/>
      <c r="J33" s="833"/>
      <c r="K33" s="833"/>
      <c r="L33" s="833"/>
      <c r="M33" s="833"/>
      <c r="N33" s="833"/>
      <c r="O33" s="833"/>
      <c r="P33" s="833"/>
      <c r="Q33" s="833"/>
      <c r="R33" s="842">
        <f>R31*R32</f>
        <v>24528.980829388121</v>
      </c>
      <c r="S33" s="834"/>
      <c r="T33" s="818">
        <v>320</v>
      </c>
      <c r="U33" s="820">
        <v>0.32</v>
      </c>
      <c r="V33" s="818">
        <v>12</v>
      </c>
      <c r="W33" s="821">
        <f t="shared" si="8"/>
        <v>3.84</v>
      </c>
      <c r="Y33" s="818">
        <v>113</v>
      </c>
      <c r="Z33" s="820">
        <v>0.113</v>
      </c>
      <c r="AA33" s="818">
        <v>12</v>
      </c>
      <c r="AB33" s="821">
        <f t="shared" si="9"/>
        <v>1.3560000000000001</v>
      </c>
      <c r="AE33" s="819">
        <v>42430</v>
      </c>
      <c r="AF33" s="821">
        <f>SUM(W57:W58)</f>
        <v>281.99</v>
      </c>
      <c r="AG33" s="821">
        <f>SUM(AB57:AB58)</f>
        <v>99.195999999999998</v>
      </c>
      <c r="AH33" s="821">
        <f t="shared" si="6"/>
        <v>182.79400000000001</v>
      </c>
    </row>
    <row r="34" spans="2:34">
      <c r="T34" s="819">
        <v>42248</v>
      </c>
      <c r="U34" s="820"/>
      <c r="V34" s="818"/>
      <c r="W34" s="821"/>
      <c r="Y34" s="819">
        <v>42248</v>
      </c>
      <c r="Z34" s="820"/>
      <c r="AA34" s="818"/>
      <c r="AB34" s="821"/>
      <c r="AE34" s="819">
        <v>42461</v>
      </c>
      <c r="AF34" s="821">
        <f>SUM(W60:W61)</f>
        <v>136.30000000000001</v>
      </c>
      <c r="AG34" s="821">
        <f>SUM(AB60:AB61)</f>
        <v>45.797000000000004</v>
      </c>
      <c r="AH34" s="821">
        <f t="shared" si="6"/>
        <v>90.503000000000014</v>
      </c>
    </row>
    <row r="35" spans="2:34">
      <c r="B35" s="819">
        <v>42370</v>
      </c>
      <c r="C35" s="817">
        <f t="shared" ref="C35:C44" si="13">+AF31-AG31</f>
        <v>23.478000000000002</v>
      </c>
      <c r="D35" s="817">
        <f t="shared" ref="D35:O35" si="14">+C35</f>
        <v>23.478000000000002</v>
      </c>
      <c r="E35" s="817">
        <f t="shared" si="14"/>
        <v>23.478000000000002</v>
      </c>
      <c r="F35" s="817">
        <f t="shared" si="14"/>
        <v>23.478000000000002</v>
      </c>
      <c r="G35" s="817">
        <f t="shared" si="14"/>
        <v>23.478000000000002</v>
      </c>
      <c r="H35" s="817">
        <f t="shared" si="14"/>
        <v>23.478000000000002</v>
      </c>
      <c r="I35" s="817">
        <f t="shared" si="14"/>
        <v>23.478000000000002</v>
      </c>
      <c r="J35" s="817">
        <f t="shared" si="14"/>
        <v>23.478000000000002</v>
      </c>
      <c r="K35" s="817">
        <f t="shared" si="14"/>
        <v>23.478000000000002</v>
      </c>
      <c r="L35" s="817">
        <f t="shared" si="14"/>
        <v>23.478000000000002</v>
      </c>
      <c r="M35" s="817">
        <f t="shared" si="14"/>
        <v>23.478000000000002</v>
      </c>
      <c r="N35" s="817">
        <f t="shared" si="14"/>
        <v>23.478000000000002</v>
      </c>
      <c r="O35" s="817">
        <f t="shared" si="14"/>
        <v>23.478000000000002</v>
      </c>
      <c r="P35" s="817">
        <f t="shared" ref="P35:P44" si="15">SUM(D35:O35)</f>
        <v>281.73600000000005</v>
      </c>
      <c r="Q35" s="827">
        <v>0.60976106238457495</v>
      </c>
      <c r="R35" s="817">
        <f t="shared" ref="R35:R44" si="16">+P35*Q35</f>
        <v>171.79164267198064</v>
      </c>
      <c r="T35" s="818">
        <v>130</v>
      </c>
      <c r="U35" s="820">
        <v>0.13</v>
      </c>
      <c r="V35" s="818">
        <v>903</v>
      </c>
      <c r="W35" s="821">
        <f t="shared" si="8"/>
        <v>117.39</v>
      </c>
      <c r="Y35" s="818">
        <v>35</v>
      </c>
      <c r="Z35" s="820">
        <v>3.5000000000000003E-2</v>
      </c>
      <c r="AA35" s="818">
        <v>903</v>
      </c>
      <c r="AB35" s="821">
        <f t="shared" si="9"/>
        <v>31.605000000000004</v>
      </c>
      <c r="AE35" s="819">
        <v>42491</v>
      </c>
      <c r="AF35" s="821">
        <f>SUM(W63:W65)</f>
        <v>86.52000000000001</v>
      </c>
      <c r="AG35" s="821">
        <f>SUM(AB63:AB65)</f>
        <v>26.486000000000001</v>
      </c>
      <c r="AH35" s="821">
        <f t="shared" si="6"/>
        <v>60.034000000000006</v>
      </c>
    </row>
    <row r="36" spans="2:34">
      <c r="B36" s="819">
        <v>42401</v>
      </c>
      <c r="C36" s="817">
        <f t="shared" si="13"/>
        <v>68.984999999999985</v>
      </c>
      <c r="D36" s="817">
        <f t="shared" ref="D36:O36" si="17">+C36</f>
        <v>68.984999999999985</v>
      </c>
      <c r="E36" s="817">
        <f t="shared" si="17"/>
        <v>68.984999999999985</v>
      </c>
      <c r="F36" s="817">
        <f t="shared" si="17"/>
        <v>68.984999999999985</v>
      </c>
      <c r="G36" s="817">
        <f t="shared" si="17"/>
        <v>68.984999999999985</v>
      </c>
      <c r="H36" s="817">
        <f t="shared" si="17"/>
        <v>68.984999999999985</v>
      </c>
      <c r="I36" s="817">
        <f t="shared" si="17"/>
        <v>68.984999999999985</v>
      </c>
      <c r="J36" s="817">
        <f t="shared" si="17"/>
        <v>68.984999999999985</v>
      </c>
      <c r="K36" s="817">
        <f t="shared" si="17"/>
        <v>68.984999999999985</v>
      </c>
      <c r="L36" s="817">
        <f t="shared" si="17"/>
        <v>68.984999999999985</v>
      </c>
      <c r="M36" s="817">
        <f t="shared" si="17"/>
        <v>68.984999999999985</v>
      </c>
      <c r="N36" s="817">
        <f t="shared" si="17"/>
        <v>68.984999999999985</v>
      </c>
      <c r="O36" s="817">
        <f t="shared" si="17"/>
        <v>68.984999999999985</v>
      </c>
      <c r="P36" s="817">
        <f t="shared" si="15"/>
        <v>827.82</v>
      </c>
      <c r="Q36" s="827">
        <v>0.60976106238457495</v>
      </c>
      <c r="R36" s="817">
        <f t="shared" si="16"/>
        <v>504.77240266319887</v>
      </c>
      <c r="T36" s="818">
        <v>320</v>
      </c>
      <c r="U36" s="820">
        <v>0.32</v>
      </c>
      <c r="V36" s="818">
        <v>1</v>
      </c>
      <c r="W36" s="821">
        <f t="shared" si="8"/>
        <v>0.32</v>
      </c>
      <c r="Y36" s="818">
        <v>113</v>
      </c>
      <c r="Z36" s="820">
        <v>0.113</v>
      </c>
      <c r="AA36" s="818">
        <v>1</v>
      </c>
      <c r="AB36" s="821">
        <f t="shared" si="9"/>
        <v>0.113</v>
      </c>
      <c r="AE36" s="819">
        <v>42522</v>
      </c>
      <c r="AF36" s="821">
        <f>SUM(W67:W72)</f>
        <v>64.584999999999994</v>
      </c>
      <c r="AG36" s="821">
        <f>SUM(AB67:AB72)</f>
        <v>21.865000000000002</v>
      </c>
      <c r="AH36" s="821">
        <f t="shared" si="6"/>
        <v>42.719999999999992</v>
      </c>
    </row>
    <row r="37" spans="2:34">
      <c r="B37" s="819">
        <v>42430</v>
      </c>
      <c r="C37" s="817">
        <f t="shared" si="13"/>
        <v>182.79400000000001</v>
      </c>
      <c r="D37" s="817">
        <f t="shared" ref="D37:O37" si="18">+C37</f>
        <v>182.79400000000001</v>
      </c>
      <c r="E37" s="817">
        <f t="shared" si="18"/>
        <v>182.79400000000001</v>
      </c>
      <c r="F37" s="817">
        <f t="shared" si="18"/>
        <v>182.79400000000001</v>
      </c>
      <c r="G37" s="817">
        <f t="shared" si="18"/>
        <v>182.79400000000001</v>
      </c>
      <c r="H37" s="817">
        <f t="shared" si="18"/>
        <v>182.79400000000001</v>
      </c>
      <c r="I37" s="817">
        <f t="shared" si="18"/>
        <v>182.79400000000001</v>
      </c>
      <c r="J37" s="817">
        <f t="shared" si="18"/>
        <v>182.79400000000001</v>
      </c>
      <c r="K37" s="817">
        <f t="shared" si="18"/>
        <v>182.79400000000001</v>
      </c>
      <c r="L37" s="817">
        <f t="shared" si="18"/>
        <v>182.79400000000001</v>
      </c>
      <c r="M37" s="817">
        <f t="shared" si="18"/>
        <v>182.79400000000001</v>
      </c>
      <c r="N37" s="817">
        <f t="shared" si="18"/>
        <v>182.79400000000001</v>
      </c>
      <c r="O37" s="817">
        <f t="shared" si="18"/>
        <v>182.79400000000001</v>
      </c>
      <c r="P37" s="817">
        <f t="shared" si="15"/>
        <v>2193.5280000000007</v>
      </c>
      <c r="Q37" s="827">
        <v>0.60976106238457495</v>
      </c>
      <c r="R37" s="817">
        <f t="shared" si="16"/>
        <v>1337.5279636503124</v>
      </c>
      <c r="T37" s="819">
        <v>42278</v>
      </c>
      <c r="U37" s="820"/>
      <c r="V37" s="818"/>
      <c r="W37" s="821"/>
      <c r="Y37" s="819">
        <v>42278</v>
      </c>
      <c r="Z37" s="820"/>
      <c r="AA37" s="818"/>
      <c r="AB37" s="821"/>
      <c r="AE37" s="819">
        <v>42583</v>
      </c>
      <c r="AF37" s="821">
        <f>SUM(W74:W75)</f>
        <v>18.330000000000002</v>
      </c>
      <c r="AG37" s="821">
        <f>SUM(AB74:AB75)</f>
        <v>5.7330000000000005</v>
      </c>
      <c r="AH37" s="821">
        <f t="shared" si="6"/>
        <v>12.597000000000001</v>
      </c>
    </row>
    <row r="38" spans="2:34">
      <c r="B38" s="819">
        <v>42461</v>
      </c>
      <c r="C38" s="817">
        <f t="shared" si="13"/>
        <v>90.503000000000014</v>
      </c>
      <c r="D38" s="817">
        <f t="shared" ref="D38:O38" si="19">+C38</f>
        <v>90.503000000000014</v>
      </c>
      <c r="E38" s="817">
        <f t="shared" si="19"/>
        <v>90.503000000000014</v>
      </c>
      <c r="F38" s="817">
        <f t="shared" si="19"/>
        <v>90.503000000000014</v>
      </c>
      <c r="G38" s="817">
        <f t="shared" si="19"/>
        <v>90.503000000000014</v>
      </c>
      <c r="H38" s="817">
        <f t="shared" si="19"/>
        <v>90.503000000000014</v>
      </c>
      <c r="I38" s="817">
        <f t="shared" si="19"/>
        <v>90.503000000000014</v>
      </c>
      <c r="J38" s="817">
        <f t="shared" si="19"/>
        <v>90.503000000000014</v>
      </c>
      <c r="K38" s="817">
        <f t="shared" si="19"/>
        <v>90.503000000000014</v>
      </c>
      <c r="L38" s="817">
        <f t="shared" si="19"/>
        <v>90.503000000000014</v>
      </c>
      <c r="M38" s="817">
        <f t="shared" si="19"/>
        <v>90.503000000000014</v>
      </c>
      <c r="N38" s="817">
        <f t="shared" si="19"/>
        <v>90.503000000000014</v>
      </c>
      <c r="O38" s="817">
        <f t="shared" si="19"/>
        <v>90.503000000000014</v>
      </c>
      <c r="P38" s="817">
        <f t="shared" si="15"/>
        <v>1086.0360000000003</v>
      </c>
      <c r="Q38" s="827">
        <v>0.60976106238457495</v>
      </c>
      <c r="R38" s="817">
        <f t="shared" si="16"/>
        <v>662.22246514789447</v>
      </c>
      <c r="T38" s="818">
        <v>130</v>
      </c>
      <c r="U38" s="820">
        <v>0.13</v>
      </c>
      <c r="V38" s="818">
        <v>414</v>
      </c>
      <c r="W38" s="821">
        <f t="shared" si="8"/>
        <v>53.82</v>
      </c>
      <c r="Y38" s="818">
        <v>35</v>
      </c>
      <c r="Z38" s="820">
        <v>3.5000000000000003E-2</v>
      </c>
      <c r="AA38" s="818">
        <v>414</v>
      </c>
      <c r="AB38" s="821">
        <f t="shared" si="9"/>
        <v>14.490000000000002</v>
      </c>
      <c r="AE38" s="819">
        <v>42614</v>
      </c>
      <c r="AF38" s="821">
        <f>SUM(W77:W78)</f>
        <v>46.410000000000004</v>
      </c>
      <c r="AG38" s="821">
        <f>SUM(AB77:AB78)</f>
        <v>13.73</v>
      </c>
      <c r="AH38" s="821">
        <f t="shared" si="6"/>
        <v>32.680000000000007</v>
      </c>
    </row>
    <row r="39" spans="2:34">
      <c r="B39" s="819">
        <v>42491</v>
      </c>
      <c r="C39" s="817">
        <f t="shared" si="13"/>
        <v>60.034000000000006</v>
      </c>
      <c r="D39" s="817">
        <f t="shared" ref="D39:O39" si="20">+C39</f>
        <v>60.034000000000006</v>
      </c>
      <c r="E39" s="817">
        <f t="shared" si="20"/>
        <v>60.034000000000006</v>
      </c>
      <c r="F39" s="817">
        <f t="shared" si="20"/>
        <v>60.034000000000006</v>
      </c>
      <c r="G39" s="817">
        <f t="shared" si="20"/>
        <v>60.034000000000006</v>
      </c>
      <c r="H39" s="817">
        <f t="shared" si="20"/>
        <v>60.034000000000006</v>
      </c>
      <c r="I39" s="817">
        <f t="shared" si="20"/>
        <v>60.034000000000006</v>
      </c>
      <c r="J39" s="817">
        <f t="shared" si="20"/>
        <v>60.034000000000006</v>
      </c>
      <c r="K39" s="817">
        <f t="shared" si="20"/>
        <v>60.034000000000006</v>
      </c>
      <c r="L39" s="817">
        <f t="shared" si="20"/>
        <v>60.034000000000006</v>
      </c>
      <c r="M39" s="817">
        <f t="shared" si="20"/>
        <v>60.034000000000006</v>
      </c>
      <c r="N39" s="817">
        <f t="shared" si="20"/>
        <v>60.034000000000006</v>
      </c>
      <c r="O39" s="817">
        <f t="shared" si="20"/>
        <v>60.034000000000006</v>
      </c>
      <c r="P39" s="817">
        <f t="shared" si="15"/>
        <v>720.40800000000002</v>
      </c>
      <c r="Q39" s="827">
        <v>0.60976106238457495</v>
      </c>
      <c r="R39" s="817">
        <f t="shared" si="16"/>
        <v>439.27674743034686</v>
      </c>
      <c r="T39" s="818">
        <v>130</v>
      </c>
      <c r="U39" s="820">
        <v>0.13</v>
      </c>
      <c r="V39" s="818">
        <v>25</v>
      </c>
      <c r="W39" s="821">
        <f t="shared" si="8"/>
        <v>3.25</v>
      </c>
      <c r="Y39" s="818">
        <v>41</v>
      </c>
      <c r="Z39" s="820">
        <v>4.1000000000000002E-2</v>
      </c>
      <c r="AA39" s="818">
        <v>25</v>
      </c>
      <c r="AB39" s="821">
        <f t="shared" si="9"/>
        <v>1.0250000000000001</v>
      </c>
      <c r="AE39" s="819">
        <v>42644</v>
      </c>
      <c r="AF39" s="821">
        <f>SUM(W80:W82)</f>
        <v>93.6</v>
      </c>
      <c r="AG39" s="821">
        <f>SUM(AB80:AB82)</f>
        <v>26.402000000000001</v>
      </c>
      <c r="AH39" s="821">
        <f t="shared" si="6"/>
        <v>67.197999999999993</v>
      </c>
    </row>
    <row r="40" spans="2:34">
      <c r="B40" s="819">
        <v>42522</v>
      </c>
      <c r="C40" s="817">
        <f t="shared" si="13"/>
        <v>42.719999999999992</v>
      </c>
      <c r="D40" s="817">
        <f t="shared" ref="D40:O40" si="21">+C40</f>
        <v>42.719999999999992</v>
      </c>
      <c r="E40" s="817">
        <f t="shared" si="21"/>
        <v>42.719999999999992</v>
      </c>
      <c r="F40" s="817">
        <f t="shared" si="21"/>
        <v>42.719999999999992</v>
      </c>
      <c r="G40" s="817">
        <f t="shared" si="21"/>
        <v>42.719999999999992</v>
      </c>
      <c r="H40" s="817">
        <f t="shared" si="21"/>
        <v>42.719999999999992</v>
      </c>
      <c r="I40" s="817">
        <f t="shared" si="21"/>
        <v>42.719999999999992</v>
      </c>
      <c r="J40" s="817">
        <f t="shared" si="21"/>
        <v>42.719999999999992</v>
      </c>
      <c r="K40" s="817">
        <f t="shared" si="21"/>
        <v>42.719999999999992</v>
      </c>
      <c r="L40" s="817">
        <f t="shared" si="21"/>
        <v>42.719999999999992</v>
      </c>
      <c r="M40" s="817">
        <f t="shared" si="21"/>
        <v>42.719999999999992</v>
      </c>
      <c r="N40" s="817">
        <f t="shared" si="21"/>
        <v>42.719999999999992</v>
      </c>
      <c r="O40" s="817">
        <f t="shared" si="21"/>
        <v>42.719999999999992</v>
      </c>
      <c r="P40" s="817">
        <f t="shared" si="15"/>
        <v>512.63999999999976</v>
      </c>
      <c r="Q40" s="827">
        <v>0.60976106238457495</v>
      </c>
      <c r="R40" s="817">
        <f t="shared" si="16"/>
        <v>312.58791102082836</v>
      </c>
      <c r="T40" s="819">
        <v>42309</v>
      </c>
      <c r="U40" s="820"/>
      <c r="V40" s="818"/>
      <c r="W40" s="821"/>
      <c r="Y40" s="819">
        <v>42309</v>
      </c>
      <c r="Z40" s="820"/>
      <c r="AA40" s="818"/>
      <c r="AB40" s="821"/>
      <c r="AE40" s="819">
        <v>42675</v>
      </c>
      <c r="AF40" s="821">
        <f>SUM(W84:W85)</f>
        <v>24.7</v>
      </c>
      <c r="AG40" s="821">
        <f>SUM(AB84:AB85)</f>
        <v>7.7330000000000005</v>
      </c>
      <c r="AH40" s="821">
        <f t="shared" si="6"/>
        <v>16.966999999999999</v>
      </c>
    </row>
    <row r="41" spans="2:34">
      <c r="B41" s="819">
        <v>42583</v>
      </c>
      <c r="C41" s="817">
        <f t="shared" si="13"/>
        <v>12.597000000000001</v>
      </c>
      <c r="D41" s="817">
        <f t="shared" ref="D41:O41" si="22">+C41</f>
        <v>12.597000000000001</v>
      </c>
      <c r="E41" s="817">
        <f t="shared" si="22"/>
        <v>12.597000000000001</v>
      </c>
      <c r="F41" s="817">
        <f t="shared" si="22"/>
        <v>12.597000000000001</v>
      </c>
      <c r="G41" s="817">
        <f t="shared" si="22"/>
        <v>12.597000000000001</v>
      </c>
      <c r="H41" s="817">
        <f t="shared" si="22"/>
        <v>12.597000000000001</v>
      </c>
      <c r="I41" s="817">
        <f t="shared" si="22"/>
        <v>12.597000000000001</v>
      </c>
      <c r="J41" s="817">
        <f t="shared" si="22"/>
        <v>12.597000000000001</v>
      </c>
      <c r="K41" s="817">
        <f t="shared" si="22"/>
        <v>12.597000000000001</v>
      </c>
      <c r="L41" s="817">
        <f t="shared" si="22"/>
        <v>12.597000000000001</v>
      </c>
      <c r="M41" s="817">
        <f t="shared" si="22"/>
        <v>12.597000000000001</v>
      </c>
      <c r="N41" s="817">
        <f t="shared" si="22"/>
        <v>12.597000000000001</v>
      </c>
      <c r="O41" s="817">
        <f t="shared" si="22"/>
        <v>12.597000000000001</v>
      </c>
      <c r="P41" s="817">
        <f t="shared" si="15"/>
        <v>151.16400000000004</v>
      </c>
      <c r="Q41" s="827">
        <v>0.60976106238457495</v>
      </c>
      <c r="R41" s="817">
        <f t="shared" si="16"/>
        <v>92.173921234301915</v>
      </c>
      <c r="T41" s="818">
        <v>130</v>
      </c>
      <c r="U41" s="820">
        <v>0.13</v>
      </c>
      <c r="V41" s="818">
        <v>901</v>
      </c>
      <c r="W41" s="821">
        <f t="shared" si="8"/>
        <v>117.13000000000001</v>
      </c>
      <c r="Y41" s="818">
        <v>35</v>
      </c>
      <c r="Z41" s="820">
        <v>3.5000000000000003E-2</v>
      </c>
      <c r="AA41" s="818">
        <v>901</v>
      </c>
      <c r="AB41" s="821">
        <f t="shared" si="9"/>
        <v>31.535000000000004</v>
      </c>
      <c r="AE41" s="819">
        <v>43009</v>
      </c>
      <c r="AF41" s="821">
        <f>SUM(W87)</f>
        <v>49.660000000000004</v>
      </c>
      <c r="AG41" s="821">
        <f>SUM(AB87)</f>
        <v>19.864000000000001</v>
      </c>
      <c r="AH41" s="821">
        <f t="shared" si="6"/>
        <v>29.796000000000003</v>
      </c>
    </row>
    <row r="42" spans="2:34">
      <c r="B42" s="819">
        <v>42614</v>
      </c>
      <c r="C42" s="817">
        <f t="shared" si="13"/>
        <v>32.680000000000007</v>
      </c>
      <c r="D42" s="817">
        <f t="shared" ref="D42:O42" si="23">+C42</f>
        <v>32.680000000000007</v>
      </c>
      <c r="E42" s="817">
        <f t="shared" si="23"/>
        <v>32.680000000000007</v>
      </c>
      <c r="F42" s="817">
        <f t="shared" si="23"/>
        <v>32.680000000000007</v>
      </c>
      <c r="G42" s="817">
        <f t="shared" si="23"/>
        <v>32.680000000000007</v>
      </c>
      <c r="H42" s="817">
        <f t="shared" si="23"/>
        <v>32.680000000000007</v>
      </c>
      <c r="I42" s="817">
        <f t="shared" si="23"/>
        <v>32.680000000000007</v>
      </c>
      <c r="J42" s="817">
        <f t="shared" si="23"/>
        <v>32.680000000000007</v>
      </c>
      <c r="K42" s="817">
        <f t="shared" si="23"/>
        <v>32.680000000000007</v>
      </c>
      <c r="L42" s="817">
        <f t="shared" si="23"/>
        <v>32.680000000000007</v>
      </c>
      <c r="M42" s="817">
        <f t="shared" si="23"/>
        <v>32.680000000000007</v>
      </c>
      <c r="N42" s="817">
        <f t="shared" si="23"/>
        <v>32.680000000000007</v>
      </c>
      <c r="O42" s="817">
        <f t="shared" si="23"/>
        <v>32.680000000000007</v>
      </c>
      <c r="P42" s="817">
        <f t="shared" si="15"/>
        <v>392.16000000000008</v>
      </c>
      <c r="Q42" s="827">
        <v>0.60976106238457495</v>
      </c>
      <c r="R42" s="817">
        <f t="shared" si="16"/>
        <v>239.12389822473497</v>
      </c>
      <c r="T42" s="819">
        <v>42339</v>
      </c>
      <c r="U42" s="820"/>
      <c r="V42" s="818"/>
      <c r="W42" s="821"/>
      <c r="Y42" s="819">
        <v>42339</v>
      </c>
      <c r="Z42" s="820"/>
      <c r="AA42" s="818"/>
      <c r="AB42" s="821"/>
      <c r="AE42" s="819">
        <v>43040</v>
      </c>
      <c r="AF42" s="821">
        <f>SUM(W89:W97)</f>
        <v>136.79999999999998</v>
      </c>
      <c r="AG42" s="821">
        <f>SUM(AB89:AB97)</f>
        <v>56.549000000000014</v>
      </c>
      <c r="AH42" s="821">
        <f t="shared" si="6"/>
        <v>80.250999999999976</v>
      </c>
    </row>
    <row r="43" spans="2:34">
      <c r="B43" s="819">
        <v>42644</v>
      </c>
      <c r="C43" s="817">
        <f t="shared" si="13"/>
        <v>67.197999999999993</v>
      </c>
      <c r="D43" s="817">
        <f t="shared" ref="D43:O43" si="24">+C43</f>
        <v>67.197999999999993</v>
      </c>
      <c r="E43" s="817">
        <f t="shared" si="24"/>
        <v>67.197999999999993</v>
      </c>
      <c r="F43" s="817">
        <f t="shared" si="24"/>
        <v>67.197999999999993</v>
      </c>
      <c r="G43" s="817">
        <f t="shared" si="24"/>
        <v>67.197999999999993</v>
      </c>
      <c r="H43" s="817">
        <f t="shared" si="24"/>
        <v>67.197999999999993</v>
      </c>
      <c r="I43" s="817">
        <f t="shared" si="24"/>
        <v>67.197999999999993</v>
      </c>
      <c r="J43" s="817">
        <f t="shared" si="24"/>
        <v>67.197999999999993</v>
      </c>
      <c r="K43" s="817">
        <f t="shared" si="24"/>
        <v>67.197999999999993</v>
      </c>
      <c r="L43" s="817">
        <f t="shared" si="24"/>
        <v>67.197999999999993</v>
      </c>
      <c r="M43" s="817">
        <f t="shared" si="24"/>
        <v>67.197999999999993</v>
      </c>
      <c r="N43" s="817">
        <f t="shared" si="24"/>
        <v>67.197999999999993</v>
      </c>
      <c r="O43" s="817">
        <f t="shared" si="24"/>
        <v>67.197999999999993</v>
      </c>
      <c r="P43" s="817">
        <f t="shared" si="15"/>
        <v>806.37599999999986</v>
      </c>
      <c r="Q43" s="827">
        <v>0.60976106238457495</v>
      </c>
      <c r="R43" s="817">
        <f t="shared" si="16"/>
        <v>491.69668644142394</v>
      </c>
      <c r="T43" s="818">
        <v>130</v>
      </c>
      <c r="U43" s="820">
        <v>0.13</v>
      </c>
      <c r="V43" s="818">
        <v>443</v>
      </c>
      <c r="W43" s="821">
        <f t="shared" si="8"/>
        <v>57.59</v>
      </c>
      <c r="Y43" s="818">
        <v>35</v>
      </c>
      <c r="Z43" s="820">
        <v>3.5000000000000003E-2</v>
      </c>
      <c r="AA43" s="818">
        <v>443</v>
      </c>
      <c r="AB43" s="821">
        <f t="shared" si="9"/>
        <v>15.505000000000001</v>
      </c>
      <c r="AE43" s="819">
        <v>43070</v>
      </c>
      <c r="AF43" s="821">
        <f>SUM(W99:W107)</f>
        <v>70.48</v>
      </c>
      <c r="AG43" s="821">
        <f>SUM(AB99:AB107)</f>
        <v>27.346000000000004</v>
      </c>
      <c r="AH43" s="821">
        <f t="shared" si="6"/>
        <v>43.134</v>
      </c>
    </row>
    <row r="44" spans="2:34">
      <c r="B44" s="828">
        <v>42675</v>
      </c>
      <c r="C44" s="829">
        <f t="shared" si="13"/>
        <v>16.966999999999999</v>
      </c>
      <c r="D44" s="829">
        <f t="shared" ref="D44:O44" si="25">+C44</f>
        <v>16.966999999999999</v>
      </c>
      <c r="E44" s="829">
        <f t="shared" si="25"/>
        <v>16.966999999999999</v>
      </c>
      <c r="F44" s="829">
        <f t="shared" si="25"/>
        <v>16.966999999999999</v>
      </c>
      <c r="G44" s="829">
        <f t="shared" si="25"/>
        <v>16.966999999999999</v>
      </c>
      <c r="H44" s="829">
        <f t="shared" si="25"/>
        <v>16.966999999999999</v>
      </c>
      <c r="I44" s="829">
        <f t="shared" si="25"/>
        <v>16.966999999999999</v>
      </c>
      <c r="J44" s="829">
        <f t="shared" si="25"/>
        <v>16.966999999999999</v>
      </c>
      <c r="K44" s="829">
        <f t="shared" si="25"/>
        <v>16.966999999999999</v>
      </c>
      <c r="L44" s="829">
        <f t="shared" si="25"/>
        <v>16.966999999999999</v>
      </c>
      <c r="M44" s="829">
        <f t="shared" si="25"/>
        <v>16.966999999999999</v>
      </c>
      <c r="N44" s="829">
        <f t="shared" si="25"/>
        <v>16.966999999999999</v>
      </c>
      <c r="O44" s="829">
        <f t="shared" si="25"/>
        <v>16.966999999999999</v>
      </c>
      <c r="P44" s="829">
        <f t="shared" si="15"/>
        <v>203.60399999999993</v>
      </c>
      <c r="Q44" s="830">
        <v>0.60976106238457495</v>
      </c>
      <c r="R44" s="829">
        <f t="shared" si="16"/>
        <v>124.14979134574895</v>
      </c>
      <c r="T44" s="818">
        <v>130</v>
      </c>
      <c r="U44" s="820">
        <v>0.13</v>
      </c>
      <c r="V44" s="818">
        <v>12</v>
      </c>
      <c r="W44" s="821">
        <f t="shared" si="8"/>
        <v>1.56</v>
      </c>
      <c r="Y44" s="818">
        <v>54</v>
      </c>
      <c r="Z44" s="820">
        <v>5.3999999999999999E-2</v>
      </c>
      <c r="AA44" s="818">
        <v>12</v>
      </c>
      <c r="AB44" s="821">
        <f t="shared" si="9"/>
        <v>0.64800000000000002</v>
      </c>
      <c r="AE44" s="819"/>
      <c r="AF44" s="821"/>
      <c r="AG44" s="821"/>
      <c r="AH44" s="821"/>
    </row>
    <row r="45" spans="2:34">
      <c r="B45" s="831" t="s">
        <v>791</v>
      </c>
      <c r="C45" s="16"/>
      <c r="D45" s="16"/>
      <c r="E45" s="16"/>
      <c r="F45" s="16"/>
      <c r="G45" s="16"/>
      <c r="H45" s="16"/>
      <c r="I45" s="16"/>
      <c r="J45" s="16"/>
      <c r="K45" s="16"/>
      <c r="L45" s="16"/>
      <c r="M45" s="16"/>
      <c r="N45" s="16"/>
      <c r="O45" s="16"/>
      <c r="P45" s="16"/>
      <c r="Q45" s="16"/>
      <c r="R45" s="838">
        <f>SUM(R35:R44)</f>
        <v>4375.3234298307716</v>
      </c>
      <c r="S45" s="834"/>
      <c r="T45" s="818">
        <v>250</v>
      </c>
      <c r="U45" s="820">
        <v>0.25</v>
      </c>
      <c r="V45" s="818">
        <v>4</v>
      </c>
      <c r="W45" s="821">
        <f t="shared" si="8"/>
        <v>1</v>
      </c>
      <c r="Y45" s="818">
        <v>99</v>
      </c>
      <c r="Z45" s="820">
        <v>9.9000000000000005E-2</v>
      </c>
      <c r="AA45" s="818">
        <v>4</v>
      </c>
      <c r="AB45" s="821">
        <f t="shared" si="9"/>
        <v>0.39600000000000002</v>
      </c>
      <c r="AE45" s="819" t="s">
        <v>699</v>
      </c>
      <c r="AF45" s="821">
        <f>SUM(AF25:AF44)</f>
        <v>1722.26</v>
      </c>
      <c r="AG45" s="821">
        <f>SUM(AG25:AG44)</f>
        <v>566.56200000000001</v>
      </c>
      <c r="AH45" s="821">
        <f>SUM(AH25:AH43)</f>
        <v>1155.6979999999999</v>
      </c>
    </row>
    <row r="46" spans="2:34">
      <c r="B46" s="831" t="s">
        <v>293</v>
      </c>
      <c r="R46" s="839">
        <v>7.0270000000000001</v>
      </c>
      <c r="S46" s="834"/>
      <c r="T46" s="819">
        <v>42370</v>
      </c>
      <c r="U46" s="820"/>
      <c r="V46" s="818"/>
      <c r="W46" s="821"/>
      <c r="Y46" s="819">
        <v>42370</v>
      </c>
      <c r="Z46" s="820"/>
      <c r="AA46" s="818"/>
      <c r="AB46" s="821"/>
      <c r="AE46" s="822" t="s">
        <v>699</v>
      </c>
    </row>
    <row r="47" spans="2:34">
      <c r="B47" s="832" t="s">
        <v>793</v>
      </c>
      <c r="C47" s="833"/>
      <c r="D47" s="833"/>
      <c r="E47" s="833"/>
      <c r="F47" s="833"/>
      <c r="G47" s="833"/>
      <c r="H47" s="833"/>
      <c r="I47" s="833"/>
      <c r="J47" s="833"/>
      <c r="K47" s="833"/>
      <c r="L47" s="833"/>
      <c r="M47" s="833"/>
      <c r="N47" s="833"/>
      <c r="O47" s="833"/>
      <c r="P47" s="833"/>
      <c r="Q47" s="833"/>
      <c r="R47" s="841">
        <f>R45*R46</f>
        <v>30745.397741420831</v>
      </c>
      <c r="S47" s="834"/>
      <c r="T47" s="818">
        <v>130</v>
      </c>
      <c r="U47" s="820">
        <v>0.13</v>
      </c>
      <c r="V47" s="818">
        <v>76</v>
      </c>
      <c r="W47" s="821">
        <f t="shared" si="8"/>
        <v>9.8800000000000008</v>
      </c>
      <c r="Y47" s="818">
        <v>35</v>
      </c>
      <c r="Z47" s="820">
        <v>3.5000000000000003E-2</v>
      </c>
      <c r="AA47" s="818">
        <v>76</v>
      </c>
      <c r="AB47" s="821">
        <f t="shared" si="9"/>
        <v>2.66</v>
      </c>
      <c r="AE47" s="822" t="s">
        <v>699</v>
      </c>
    </row>
    <row r="48" spans="2:34">
      <c r="T48" s="818">
        <v>130</v>
      </c>
      <c r="U48" s="820">
        <v>0.13</v>
      </c>
      <c r="V48" s="818">
        <v>14</v>
      </c>
      <c r="W48" s="821">
        <f t="shared" si="8"/>
        <v>1.82</v>
      </c>
      <c r="Y48" s="818">
        <v>113</v>
      </c>
      <c r="Z48" s="820">
        <v>0.113</v>
      </c>
      <c r="AA48" s="818">
        <v>14</v>
      </c>
      <c r="AB48" s="821">
        <f t="shared" si="9"/>
        <v>1.5820000000000001</v>
      </c>
      <c r="AE48" s="822" t="s">
        <v>699</v>
      </c>
    </row>
    <row r="49" spans="2:31">
      <c r="B49" s="819">
        <v>43009</v>
      </c>
      <c r="C49" s="817">
        <f>+AF41-AG41</f>
        <v>29.796000000000003</v>
      </c>
      <c r="D49" s="817"/>
      <c r="E49" s="817"/>
      <c r="F49" s="817"/>
      <c r="G49" s="817"/>
      <c r="H49" s="817"/>
      <c r="I49" s="817"/>
      <c r="J49" s="817"/>
      <c r="K49" s="817"/>
      <c r="L49" s="817"/>
      <c r="M49" s="817"/>
      <c r="N49" s="817">
        <f>+C49</f>
        <v>29.796000000000003</v>
      </c>
      <c r="O49" s="817">
        <f>+N49</f>
        <v>29.796000000000003</v>
      </c>
      <c r="P49" s="817">
        <f>SUM(D49:O49)</f>
        <v>59.592000000000006</v>
      </c>
      <c r="Q49" s="827">
        <v>0.89184788801028403</v>
      </c>
      <c r="R49" s="817">
        <f>+P49*Q49</f>
        <v>53.146999342308852</v>
      </c>
      <c r="T49" s="818">
        <v>320</v>
      </c>
      <c r="U49" s="820">
        <v>0.32</v>
      </c>
      <c r="V49" s="818">
        <v>72</v>
      </c>
      <c r="W49" s="821">
        <f t="shared" si="8"/>
        <v>23.04</v>
      </c>
      <c r="Y49" s="818">
        <v>113</v>
      </c>
      <c r="Z49" s="820">
        <v>0.113</v>
      </c>
      <c r="AA49" s="818">
        <v>72</v>
      </c>
      <c r="AB49" s="821">
        <f t="shared" si="9"/>
        <v>8.136000000000001</v>
      </c>
      <c r="AE49" s="822" t="s">
        <v>699</v>
      </c>
    </row>
    <row r="50" spans="2:31">
      <c r="B50" s="819">
        <v>43040</v>
      </c>
      <c r="C50" s="817">
        <f>+AF42-AG42</f>
        <v>80.250999999999976</v>
      </c>
      <c r="D50" s="817"/>
      <c r="E50" s="817"/>
      <c r="F50" s="817"/>
      <c r="G50" s="817"/>
      <c r="H50" s="817"/>
      <c r="I50" s="817"/>
      <c r="J50" s="817"/>
      <c r="K50" s="817"/>
      <c r="L50" s="817"/>
      <c r="M50" s="817"/>
      <c r="N50" s="817"/>
      <c r="O50" s="817">
        <f>+C50</f>
        <v>80.250999999999976</v>
      </c>
      <c r="P50" s="817">
        <f>SUM(D50:O50)</f>
        <v>80.250999999999976</v>
      </c>
      <c r="Q50" s="827">
        <v>0.89184788801028403</v>
      </c>
      <c r="R50" s="817">
        <f>+P50*Q50</f>
        <v>71.571684860713276</v>
      </c>
      <c r="T50" s="818">
        <v>485</v>
      </c>
      <c r="U50" s="820">
        <v>0.48499999999999999</v>
      </c>
      <c r="V50" s="818">
        <v>3</v>
      </c>
      <c r="W50" s="821">
        <f t="shared" si="8"/>
        <v>1.4550000000000001</v>
      </c>
      <c r="Y50" s="818">
        <v>113</v>
      </c>
      <c r="Z50" s="820">
        <v>0.113</v>
      </c>
      <c r="AA50" s="818">
        <v>3</v>
      </c>
      <c r="AB50" s="821">
        <f t="shared" si="9"/>
        <v>0.33900000000000002</v>
      </c>
      <c r="AE50" s="822" t="s">
        <v>699</v>
      </c>
    </row>
    <row r="51" spans="2:31">
      <c r="B51" s="819">
        <v>43070</v>
      </c>
      <c r="C51" s="817">
        <f>+AF43-AG43</f>
        <v>43.134</v>
      </c>
      <c r="D51" s="817"/>
      <c r="E51" s="817"/>
      <c r="F51" s="817"/>
      <c r="G51" s="817"/>
      <c r="H51" s="817"/>
      <c r="I51" s="817"/>
      <c r="J51" s="817"/>
      <c r="K51" s="817"/>
      <c r="L51" s="817"/>
      <c r="M51" s="817"/>
      <c r="N51" s="817" t="s">
        <v>699</v>
      </c>
      <c r="O51" s="817" t="s">
        <v>699</v>
      </c>
      <c r="P51" s="818"/>
      <c r="Q51" s="818"/>
      <c r="R51" s="818"/>
      <c r="T51" s="819">
        <v>42401</v>
      </c>
      <c r="U51" s="820"/>
      <c r="V51" s="818"/>
      <c r="W51" s="821"/>
      <c r="Y51" s="819">
        <v>42401</v>
      </c>
      <c r="Z51" s="820"/>
      <c r="AA51" s="818"/>
      <c r="AB51" s="821"/>
      <c r="AE51" s="822" t="s">
        <v>699</v>
      </c>
    </row>
    <row r="52" spans="2:31">
      <c r="B52" s="831" t="s">
        <v>791</v>
      </c>
      <c r="C52" s="16"/>
      <c r="D52" s="16"/>
      <c r="E52" s="16"/>
      <c r="F52" s="16"/>
      <c r="G52" s="16"/>
      <c r="H52" s="16"/>
      <c r="I52" s="16"/>
      <c r="J52" s="16"/>
      <c r="K52" s="16"/>
      <c r="L52" s="16"/>
      <c r="M52" s="16"/>
      <c r="N52" s="16"/>
      <c r="O52" s="16"/>
      <c r="P52" s="16"/>
      <c r="Q52" s="16"/>
      <c r="R52" s="838">
        <f>SUM(R49:R51)</f>
        <v>124.71868420302212</v>
      </c>
      <c r="T52" s="818">
        <v>95</v>
      </c>
      <c r="U52" s="820">
        <v>9.5000000000000001E-2</v>
      </c>
      <c r="V52" s="818">
        <v>24</v>
      </c>
      <c r="W52" s="821">
        <f t="shared" si="8"/>
        <v>2.2800000000000002</v>
      </c>
      <c r="Y52" s="818">
        <v>53</v>
      </c>
      <c r="Z52" s="820">
        <v>5.2999999999999999E-2</v>
      </c>
      <c r="AA52" s="818">
        <v>24</v>
      </c>
      <c r="AB52" s="821">
        <f t="shared" si="9"/>
        <v>1.272</v>
      </c>
      <c r="AE52" s="822" t="s">
        <v>699</v>
      </c>
    </row>
    <row r="53" spans="2:31">
      <c r="B53" s="831" t="s">
        <v>293</v>
      </c>
      <c r="R53" s="839">
        <v>7.0270000000000001</v>
      </c>
      <c r="T53" s="818">
        <v>130</v>
      </c>
      <c r="U53" s="820">
        <v>0.13</v>
      </c>
      <c r="V53" s="818">
        <v>33</v>
      </c>
      <c r="W53" s="821">
        <f t="shared" si="8"/>
        <v>4.29</v>
      </c>
      <c r="Y53" s="818">
        <v>35</v>
      </c>
      <c r="Z53" s="820">
        <v>3.5000000000000003E-2</v>
      </c>
      <c r="AA53" s="818">
        <v>33</v>
      </c>
      <c r="AB53" s="821">
        <f t="shared" si="9"/>
        <v>1.155</v>
      </c>
      <c r="AE53" s="822" t="s">
        <v>699</v>
      </c>
    </row>
    <row r="54" spans="2:31">
      <c r="B54" s="832" t="s">
        <v>794</v>
      </c>
      <c r="C54" s="833"/>
      <c r="D54" s="833"/>
      <c r="E54" s="833"/>
      <c r="F54" s="833"/>
      <c r="G54" s="833"/>
      <c r="H54" s="833"/>
      <c r="I54" s="833"/>
      <c r="J54" s="833"/>
      <c r="K54" s="833"/>
      <c r="L54" s="833"/>
      <c r="M54" s="833"/>
      <c r="N54" s="833"/>
      <c r="O54" s="833"/>
      <c r="P54" s="833"/>
      <c r="Q54" s="833"/>
      <c r="R54" s="841">
        <f>R52*R53</f>
        <v>876.39819389463651</v>
      </c>
      <c r="T54" s="818">
        <v>130</v>
      </c>
      <c r="U54" s="820">
        <v>0.13</v>
      </c>
      <c r="V54" s="818">
        <v>3</v>
      </c>
      <c r="W54" s="821">
        <f t="shared" si="8"/>
        <v>0.39</v>
      </c>
      <c r="Y54" s="818">
        <v>113</v>
      </c>
      <c r="Z54" s="820">
        <v>0.113</v>
      </c>
      <c r="AA54" s="818">
        <v>3</v>
      </c>
      <c r="AB54" s="821">
        <f t="shared" si="9"/>
        <v>0.33900000000000002</v>
      </c>
      <c r="AE54" s="822" t="s">
        <v>699</v>
      </c>
    </row>
    <row r="55" spans="2:31">
      <c r="B55" s="835" t="s">
        <v>301</v>
      </c>
      <c r="C55" s="836"/>
      <c r="D55" s="836"/>
      <c r="E55" s="836"/>
      <c r="F55" s="836"/>
      <c r="G55" s="836"/>
      <c r="H55" s="836"/>
      <c r="I55" s="836"/>
      <c r="J55" s="836"/>
      <c r="K55" s="836"/>
      <c r="L55" s="836"/>
      <c r="M55" s="836"/>
      <c r="N55" s="836"/>
      <c r="O55" s="836"/>
      <c r="P55" s="836"/>
      <c r="Q55" s="836"/>
      <c r="R55" s="837">
        <f>+R33+R47+R54</f>
        <v>56150.776764703594</v>
      </c>
      <c r="T55" s="818">
        <v>320</v>
      </c>
      <c r="U55" s="820">
        <v>0.32</v>
      </c>
      <c r="V55" s="818">
        <v>313</v>
      </c>
      <c r="W55" s="821">
        <f t="shared" si="8"/>
        <v>100.16</v>
      </c>
      <c r="Y55" s="818">
        <v>113</v>
      </c>
      <c r="Z55" s="820">
        <v>0.113</v>
      </c>
      <c r="AA55" s="818">
        <v>313</v>
      </c>
      <c r="AB55" s="821">
        <f t="shared" si="9"/>
        <v>35.369</v>
      </c>
    </row>
    <row r="56" spans="2:31">
      <c r="T56" s="819">
        <v>42430</v>
      </c>
      <c r="U56" s="820"/>
      <c r="V56" s="818"/>
      <c r="W56" s="821"/>
      <c r="Y56" s="819">
        <v>42430</v>
      </c>
      <c r="Z56" s="820"/>
      <c r="AA56" s="818"/>
      <c r="AB56" s="821"/>
    </row>
    <row r="57" spans="2:31">
      <c r="T57" s="818">
        <v>130</v>
      </c>
      <c r="U57" s="820">
        <v>0.13</v>
      </c>
      <c r="V57" s="818">
        <v>35</v>
      </c>
      <c r="W57" s="821">
        <f t="shared" si="8"/>
        <v>4.55</v>
      </c>
      <c r="Y57" s="818">
        <v>35</v>
      </c>
      <c r="Z57" s="820">
        <v>3.5000000000000003E-2</v>
      </c>
      <c r="AA57" s="818">
        <v>35</v>
      </c>
      <c r="AB57" s="821">
        <f t="shared" si="9"/>
        <v>1.2250000000000001</v>
      </c>
    </row>
    <row r="58" spans="2:31">
      <c r="T58" s="818">
        <v>320</v>
      </c>
      <c r="U58" s="820">
        <v>0.32</v>
      </c>
      <c r="V58" s="818">
        <v>867</v>
      </c>
      <c r="W58" s="821">
        <f t="shared" si="8"/>
        <v>277.44</v>
      </c>
      <c r="Y58" s="818">
        <v>113</v>
      </c>
      <c r="Z58" s="820">
        <v>0.113</v>
      </c>
      <c r="AA58" s="818">
        <v>867</v>
      </c>
      <c r="AB58" s="821">
        <f t="shared" si="9"/>
        <v>97.971000000000004</v>
      </c>
    </row>
    <row r="59" spans="2:31">
      <c r="T59" s="819">
        <v>42461</v>
      </c>
      <c r="U59" s="820"/>
      <c r="V59" s="818"/>
      <c r="W59" s="821"/>
      <c r="Y59" s="819">
        <v>42461</v>
      </c>
      <c r="Z59" s="820"/>
      <c r="AA59" s="818"/>
      <c r="AB59" s="821"/>
    </row>
    <row r="60" spans="2:31">
      <c r="T60" s="818">
        <v>130</v>
      </c>
      <c r="U60" s="820">
        <v>0.13</v>
      </c>
      <c r="V60" s="818">
        <v>214</v>
      </c>
      <c r="W60" s="821">
        <f t="shared" si="8"/>
        <v>27.82</v>
      </c>
      <c r="Y60" s="818">
        <v>35</v>
      </c>
      <c r="Z60" s="820">
        <v>3.5000000000000003E-2</v>
      </c>
      <c r="AA60" s="818">
        <v>214</v>
      </c>
      <c r="AB60" s="821">
        <f t="shared" si="9"/>
        <v>7.4900000000000011</v>
      </c>
    </row>
    <row r="61" spans="2:31">
      <c r="T61" s="818">
        <v>320</v>
      </c>
      <c r="U61" s="820">
        <v>0.32</v>
      </c>
      <c r="V61" s="818">
        <v>339</v>
      </c>
      <c r="W61" s="821">
        <f t="shared" si="8"/>
        <v>108.48</v>
      </c>
      <c r="Y61" s="818">
        <v>113</v>
      </c>
      <c r="Z61" s="820">
        <v>0.113</v>
      </c>
      <c r="AA61" s="818">
        <v>339</v>
      </c>
      <c r="AB61" s="821">
        <f t="shared" si="9"/>
        <v>38.307000000000002</v>
      </c>
    </row>
    <row r="62" spans="2:31">
      <c r="T62" s="819">
        <v>42491</v>
      </c>
      <c r="U62" s="820"/>
      <c r="V62" s="818"/>
      <c r="W62" s="821"/>
      <c r="Y62" s="819">
        <v>42491</v>
      </c>
      <c r="Z62" s="820"/>
      <c r="AA62" s="818"/>
      <c r="AB62" s="821"/>
    </row>
    <row r="63" spans="2:31">
      <c r="T63" s="818">
        <v>130</v>
      </c>
      <c r="U63" s="820">
        <v>0.13</v>
      </c>
      <c r="V63" s="818">
        <v>379</v>
      </c>
      <c r="W63" s="821">
        <f t="shared" si="8"/>
        <v>49.27</v>
      </c>
      <c r="Y63" s="818">
        <v>35</v>
      </c>
      <c r="Z63" s="820">
        <v>3.5000000000000003E-2</v>
      </c>
      <c r="AA63" s="818">
        <v>379</v>
      </c>
      <c r="AB63" s="821">
        <f t="shared" si="9"/>
        <v>13.265000000000001</v>
      </c>
    </row>
    <row r="64" spans="2:31">
      <c r="T64" s="818">
        <v>130</v>
      </c>
      <c r="U64" s="820">
        <v>0.13</v>
      </c>
      <c r="V64" s="818">
        <v>1</v>
      </c>
      <c r="W64" s="821">
        <f t="shared" si="8"/>
        <v>0.13</v>
      </c>
      <c r="Y64" s="818">
        <v>113</v>
      </c>
      <c r="Z64" s="820">
        <v>0.113</v>
      </c>
      <c r="AA64" s="818">
        <v>1</v>
      </c>
      <c r="AB64" s="821">
        <f t="shared" si="9"/>
        <v>0.113</v>
      </c>
    </row>
    <row r="65" spans="20:28">
      <c r="T65" s="818">
        <v>320</v>
      </c>
      <c r="U65" s="820">
        <v>0.32</v>
      </c>
      <c r="V65" s="818">
        <v>116</v>
      </c>
      <c r="W65" s="821">
        <f t="shared" si="8"/>
        <v>37.119999999999997</v>
      </c>
      <c r="Y65" s="818">
        <v>113</v>
      </c>
      <c r="Z65" s="820">
        <v>0.113</v>
      </c>
      <c r="AA65" s="818">
        <v>116</v>
      </c>
      <c r="AB65" s="821">
        <f t="shared" si="9"/>
        <v>13.108000000000001</v>
      </c>
    </row>
    <row r="66" spans="20:28">
      <c r="T66" s="819">
        <v>42522</v>
      </c>
      <c r="U66" s="820"/>
      <c r="V66" s="818"/>
      <c r="W66" s="821"/>
      <c r="Y66" s="819">
        <v>42522</v>
      </c>
      <c r="Z66" s="820"/>
      <c r="AA66" s="818"/>
      <c r="AB66" s="821"/>
    </row>
    <row r="67" spans="20:28">
      <c r="T67" s="818">
        <v>130</v>
      </c>
      <c r="U67" s="820">
        <v>0.13</v>
      </c>
      <c r="V67" s="818">
        <v>129</v>
      </c>
      <c r="W67" s="821">
        <f t="shared" si="8"/>
        <v>16.77</v>
      </c>
      <c r="Y67" s="818">
        <v>35</v>
      </c>
      <c r="Z67" s="820">
        <v>3.5000000000000003E-2</v>
      </c>
      <c r="AA67" s="818">
        <v>129</v>
      </c>
      <c r="AB67" s="821">
        <f t="shared" si="9"/>
        <v>4.5150000000000006</v>
      </c>
    </row>
    <row r="68" spans="20:28">
      <c r="T68" s="818">
        <v>130</v>
      </c>
      <c r="U68" s="820">
        <v>0.13</v>
      </c>
      <c r="V68" s="818">
        <v>7</v>
      </c>
      <c r="W68" s="821">
        <f t="shared" si="8"/>
        <v>0.91</v>
      </c>
      <c r="Y68" s="818">
        <v>41</v>
      </c>
      <c r="Z68" s="820">
        <v>4.1000000000000002E-2</v>
      </c>
      <c r="AA68" s="818">
        <v>7</v>
      </c>
      <c r="AB68" s="821">
        <f t="shared" si="9"/>
        <v>0.28700000000000003</v>
      </c>
    </row>
    <row r="69" spans="20:28">
      <c r="T69" s="818">
        <v>250</v>
      </c>
      <c r="U69" s="820">
        <v>0.25</v>
      </c>
      <c r="V69" s="818">
        <v>2</v>
      </c>
      <c r="W69" s="821">
        <f t="shared" si="8"/>
        <v>0.5</v>
      </c>
      <c r="Y69" s="818">
        <v>113</v>
      </c>
      <c r="Z69" s="820">
        <v>0.113</v>
      </c>
      <c r="AA69" s="818">
        <v>2</v>
      </c>
      <c r="AB69" s="821">
        <f t="shared" si="9"/>
        <v>0.22600000000000001</v>
      </c>
    </row>
    <row r="70" spans="20:28">
      <c r="T70" s="818">
        <v>320</v>
      </c>
      <c r="U70" s="820">
        <v>0.32</v>
      </c>
      <c r="V70" s="818">
        <v>76</v>
      </c>
      <c r="W70" s="821">
        <f t="shared" si="8"/>
        <v>24.32</v>
      </c>
      <c r="Y70" s="818">
        <v>113</v>
      </c>
      <c r="Z70" s="820">
        <v>0.113</v>
      </c>
      <c r="AA70" s="818">
        <v>76</v>
      </c>
      <c r="AB70" s="821">
        <f t="shared" si="9"/>
        <v>8.588000000000001</v>
      </c>
    </row>
    <row r="71" spans="20:28">
      <c r="T71" s="818">
        <v>300</v>
      </c>
      <c r="U71" s="820">
        <v>0.3</v>
      </c>
      <c r="V71" s="818">
        <v>72</v>
      </c>
      <c r="W71" s="821">
        <f t="shared" si="8"/>
        <v>21.599999999999998</v>
      </c>
      <c r="Y71" s="818">
        <v>113</v>
      </c>
      <c r="Z71" s="820">
        <v>0.113</v>
      </c>
      <c r="AA71" s="818">
        <v>72</v>
      </c>
      <c r="AB71" s="821">
        <f t="shared" si="9"/>
        <v>8.136000000000001</v>
      </c>
    </row>
    <row r="72" spans="20:28">
      <c r="T72" s="818">
        <v>485</v>
      </c>
      <c r="U72" s="820">
        <v>0.48499999999999999</v>
      </c>
      <c r="V72" s="818">
        <v>1</v>
      </c>
      <c r="W72" s="821">
        <f t="shared" si="8"/>
        <v>0.48499999999999999</v>
      </c>
      <c r="Y72" s="818">
        <v>113</v>
      </c>
      <c r="Z72" s="820">
        <v>0.113</v>
      </c>
      <c r="AA72" s="818">
        <v>1</v>
      </c>
      <c r="AB72" s="821">
        <f t="shared" si="9"/>
        <v>0.113</v>
      </c>
    </row>
    <row r="73" spans="20:28">
      <c r="T73" s="819">
        <v>42583</v>
      </c>
      <c r="U73" s="820"/>
      <c r="V73" s="818"/>
      <c r="W73" s="821"/>
      <c r="Y73" s="819">
        <v>42583</v>
      </c>
      <c r="Z73" s="820"/>
      <c r="AA73" s="818"/>
      <c r="AB73" s="821"/>
    </row>
    <row r="74" spans="20:28">
      <c r="T74" s="818">
        <v>130</v>
      </c>
      <c r="U74" s="820">
        <v>0.13</v>
      </c>
      <c r="V74" s="818">
        <v>99</v>
      </c>
      <c r="W74" s="821">
        <f t="shared" si="8"/>
        <v>12.870000000000001</v>
      </c>
      <c r="Y74" s="818">
        <v>35</v>
      </c>
      <c r="Z74" s="820">
        <v>3.5000000000000003E-2</v>
      </c>
      <c r="AA74" s="818">
        <v>99</v>
      </c>
      <c r="AB74" s="821">
        <f t="shared" si="9"/>
        <v>3.4650000000000003</v>
      </c>
    </row>
    <row r="75" spans="20:28">
      <c r="T75" s="818">
        <v>130</v>
      </c>
      <c r="U75" s="820">
        <v>0.13</v>
      </c>
      <c r="V75" s="818">
        <v>42</v>
      </c>
      <c r="W75" s="821">
        <f t="shared" si="8"/>
        <v>5.46</v>
      </c>
      <c r="Y75" s="818">
        <v>54</v>
      </c>
      <c r="Z75" s="820">
        <v>5.3999999999999999E-2</v>
      </c>
      <c r="AA75" s="818">
        <v>42</v>
      </c>
      <c r="AB75" s="821">
        <f t="shared" si="9"/>
        <v>2.2679999999999998</v>
      </c>
    </row>
    <row r="76" spans="20:28">
      <c r="T76" s="819">
        <v>42614</v>
      </c>
      <c r="U76" s="820"/>
      <c r="V76" s="818"/>
      <c r="W76" s="821"/>
      <c r="Y76" s="819">
        <v>42614</v>
      </c>
      <c r="Z76" s="820"/>
      <c r="AA76" s="818"/>
      <c r="AB76" s="821"/>
    </row>
    <row r="77" spans="20:28">
      <c r="T77" s="818">
        <v>130</v>
      </c>
      <c r="U77" s="820">
        <v>0.13</v>
      </c>
      <c r="V77" s="818">
        <v>292</v>
      </c>
      <c r="W77" s="821">
        <f t="shared" si="8"/>
        <v>37.96</v>
      </c>
      <c r="Y77" s="818">
        <v>35</v>
      </c>
      <c r="Z77" s="820">
        <v>3.5000000000000003E-2</v>
      </c>
      <c r="AA77" s="818">
        <v>292</v>
      </c>
      <c r="AB77" s="821">
        <f t="shared" si="9"/>
        <v>10.220000000000001</v>
      </c>
    </row>
    <row r="78" spans="20:28">
      <c r="T78" s="818">
        <v>130</v>
      </c>
      <c r="U78" s="820">
        <v>0.13</v>
      </c>
      <c r="V78" s="818">
        <v>65</v>
      </c>
      <c r="W78" s="821">
        <f t="shared" si="8"/>
        <v>8.4500000000000011</v>
      </c>
      <c r="Y78" s="818">
        <v>54</v>
      </c>
      <c r="Z78" s="820">
        <v>5.3999999999999999E-2</v>
      </c>
      <c r="AA78" s="818">
        <v>65</v>
      </c>
      <c r="AB78" s="821">
        <f t="shared" si="9"/>
        <v>3.51</v>
      </c>
    </row>
    <row r="79" spans="20:28">
      <c r="T79" s="819">
        <v>42644</v>
      </c>
      <c r="U79" s="820"/>
      <c r="V79" s="818"/>
      <c r="W79" s="821"/>
      <c r="Y79" s="819">
        <v>42644</v>
      </c>
      <c r="Z79" s="820"/>
      <c r="AA79" s="818"/>
      <c r="AB79" s="821"/>
    </row>
    <row r="80" spans="20:28">
      <c r="T80" s="818">
        <v>130</v>
      </c>
      <c r="U80" s="820">
        <v>0.13</v>
      </c>
      <c r="V80" s="818">
        <v>2</v>
      </c>
      <c r="W80" s="821">
        <f t="shared" si="8"/>
        <v>0.26</v>
      </c>
      <c r="Y80" s="818">
        <v>28</v>
      </c>
      <c r="Z80" s="820">
        <v>2.8000000000000001E-2</v>
      </c>
      <c r="AA80" s="818">
        <v>2</v>
      </c>
      <c r="AB80" s="821">
        <f t="shared" si="9"/>
        <v>5.6000000000000001E-2</v>
      </c>
    </row>
    <row r="81" spans="20:28">
      <c r="T81" s="818">
        <v>130</v>
      </c>
      <c r="U81" s="820">
        <v>0.13</v>
      </c>
      <c r="V81" s="818">
        <v>654</v>
      </c>
      <c r="W81" s="821">
        <f t="shared" si="8"/>
        <v>85.02</v>
      </c>
      <c r="Y81" s="818">
        <v>35</v>
      </c>
      <c r="Z81" s="820">
        <v>3.5000000000000003E-2</v>
      </c>
      <c r="AA81" s="818">
        <v>654</v>
      </c>
      <c r="AB81" s="821">
        <f t="shared" si="9"/>
        <v>22.89</v>
      </c>
    </row>
    <row r="82" spans="20:28">
      <c r="T82" s="818">
        <v>130</v>
      </c>
      <c r="U82" s="820">
        <v>0.13</v>
      </c>
      <c r="V82" s="818">
        <v>64</v>
      </c>
      <c r="W82" s="821">
        <f t="shared" si="8"/>
        <v>8.32</v>
      </c>
      <c r="Y82" s="818">
        <v>54</v>
      </c>
      <c r="Z82" s="820">
        <v>5.3999999999999999E-2</v>
      </c>
      <c r="AA82" s="818">
        <v>64</v>
      </c>
      <c r="AB82" s="821">
        <f t="shared" si="9"/>
        <v>3.456</v>
      </c>
    </row>
    <row r="83" spans="20:28">
      <c r="T83" s="819">
        <v>42675</v>
      </c>
      <c r="U83" s="820"/>
      <c r="V83" s="818"/>
      <c r="W83" s="821"/>
      <c r="Y83" s="819">
        <v>42675</v>
      </c>
      <c r="Z83" s="820"/>
      <c r="AA83" s="818"/>
      <c r="AB83" s="821"/>
    </row>
    <row r="84" spans="20:28">
      <c r="T84" s="818">
        <v>130</v>
      </c>
      <c r="U84" s="820">
        <v>0.13</v>
      </c>
      <c r="V84" s="818">
        <v>133</v>
      </c>
      <c r="W84" s="821">
        <f t="shared" si="8"/>
        <v>17.29</v>
      </c>
      <c r="Y84" s="818">
        <v>35</v>
      </c>
      <c r="Z84" s="820">
        <v>3.5000000000000003E-2</v>
      </c>
      <c r="AA84" s="818">
        <v>133</v>
      </c>
      <c r="AB84" s="821">
        <f t="shared" si="9"/>
        <v>4.6550000000000002</v>
      </c>
    </row>
    <row r="85" spans="20:28">
      <c r="T85" s="818">
        <v>130</v>
      </c>
      <c r="U85" s="820">
        <v>0.13</v>
      </c>
      <c r="V85" s="818">
        <v>57</v>
      </c>
      <c r="W85" s="821">
        <f t="shared" si="8"/>
        <v>7.41</v>
      </c>
      <c r="Y85" s="818">
        <v>54</v>
      </c>
      <c r="Z85" s="820">
        <v>5.3999999999999999E-2</v>
      </c>
      <c r="AA85" s="818">
        <v>57</v>
      </c>
      <c r="AB85" s="821">
        <f t="shared" si="9"/>
        <v>3.0779999999999998</v>
      </c>
    </row>
    <row r="86" spans="20:28">
      <c r="T86" s="819">
        <v>43009</v>
      </c>
      <c r="U86" s="820"/>
      <c r="V86" s="818"/>
      <c r="W86" s="821"/>
      <c r="Y86" s="819"/>
      <c r="Z86" s="820"/>
      <c r="AA86" s="818"/>
      <c r="AB86" s="821"/>
    </row>
    <row r="87" spans="20:28">
      <c r="T87" s="818">
        <v>130</v>
      </c>
      <c r="U87" s="820">
        <v>0.13</v>
      </c>
      <c r="V87" s="818">
        <v>382</v>
      </c>
      <c r="W87" s="821">
        <f t="shared" si="8"/>
        <v>49.660000000000004</v>
      </c>
      <c r="Y87" s="818">
        <v>52</v>
      </c>
      <c r="Z87" s="820">
        <v>5.1999999999999998E-2</v>
      </c>
      <c r="AA87" s="818">
        <v>382</v>
      </c>
      <c r="AB87" s="821">
        <f t="shared" si="9"/>
        <v>19.864000000000001</v>
      </c>
    </row>
    <row r="88" spans="20:28">
      <c r="T88" s="819">
        <v>43040</v>
      </c>
      <c r="U88" s="820"/>
      <c r="V88" s="818"/>
      <c r="W88" s="821"/>
      <c r="Y88" s="819">
        <v>43040</v>
      </c>
      <c r="Z88" s="820"/>
      <c r="AA88" s="818"/>
      <c r="AB88" s="821"/>
    </row>
    <row r="89" spans="20:28">
      <c r="T89" s="818">
        <v>130</v>
      </c>
      <c r="U89" s="820">
        <v>0.13</v>
      </c>
      <c r="V89" s="818">
        <v>29</v>
      </c>
      <c r="W89" s="821">
        <f t="shared" si="8"/>
        <v>3.77</v>
      </c>
      <c r="Y89" s="818">
        <v>46</v>
      </c>
      <c r="Z89" s="820">
        <v>4.5999999999999999E-2</v>
      </c>
      <c r="AA89" s="818">
        <v>29</v>
      </c>
      <c r="AB89" s="821">
        <f t="shared" si="9"/>
        <v>1.3340000000000001</v>
      </c>
    </row>
    <row r="90" spans="20:28">
      <c r="T90" s="818">
        <v>130</v>
      </c>
      <c r="U90" s="820">
        <v>0.13</v>
      </c>
      <c r="V90" s="818">
        <v>807</v>
      </c>
      <c r="W90" s="821">
        <f t="shared" si="8"/>
        <v>104.91</v>
      </c>
      <c r="Y90" s="818">
        <v>52</v>
      </c>
      <c r="Z90" s="820">
        <v>5.1999999999999998E-2</v>
      </c>
      <c r="AA90" s="818">
        <v>807</v>
      </c>
      <c r="AB90" s="821">
        <f t="shared" si="9"/>
        <v>41.963999999999999</v>
      </c>
    </row>
    <row r="91" spans="20:28">
      <c r="T91" s="818">
        <v>130</v>
      </c>
      <c r="U91" s="820">
        <v>0.13</v>
      </c>
      <c r="V91" s="818">
        <v>69</v>
      </c>
      <c r="W91" s="821">
        <f t="shared" ref="W91:W107" si="26">+U91*V91</f>
        <v>8.9700000000000006</v>
      </c>
      <c r="Y91" s="818">
        <v>80</v>
      </c>
      <c r="Z91" s="820">
        <v>0.08</v>
      </c>
      <c r="AA91" s="818">
        <v>69</v>
      </c>
      <c r="AB91" s="821">
        <f t="shared" ref="AB91:AB107" si="27">+Z91*AA91</f>
        <v>5.5200000000000005</v>
      </c>
    </row>
    <row r="92" spans="20:28">
      <c r="T92" s="818">
        <v>130</v>
      </c>
      <c r="U92" s="820">
        <v>0.13</v>
      </c>
      <c r="V92" s="818">
        <v>9</v>
      </c>
      <c r="W92" s="821">
        <f t="shared" si="26"/>
        <v>1.17</v>
      </c>
      <c r="Y92" s="818">
        <v>92</v>
      </c>
      <c r="Z92" s="820">
        <v>9.1999999999999998E-2</v>
      </c>
      <c r="AA92" s="818">
        <v>9</v>
      </c>
      <c r="AB92" s="821">
        <f t="shared" si="27"/>
        <v>0.82799999999999996</v>
      </c>
    </row>
    <row r="93" spans="20:28">
      <c r="T93" s="818">
        <v>130</v>
      </c>
      <c r="U93" s="820">
        <v>0.13</v>
      </c>
      <c r="V93" s="818">
        <v>30</v>
      </c>
      <c r="W93" s="821">
        <f t="shared" si="26"/>
        <v>3.9000000000000004</v>
      </c>
      <c r="Y93" s="818">
        <v>108</v>
      </c>
      <c r="Z93" s="820">
        <v>0.108</v>
      </c>
      <c r="AA93" s="818">
        <v>30</v>
      </c>
      <c r="AB93" s="821">
        <f t="shared" si="27"/>
        <v>3.2399999999999998</v>
      </c>
    </row>
    <row r="94" spans="20:28">
      <c r="T94" s="818">
        <v>320</v>
      </c>
      <c r="U94" s="820">
        <v>0.32</v>
      </c>
      <c r="V94" s="818">
        <v>1</v>
      </c>
      <c r="W94" s="821">
        <f t="shared" si="26"/>
        <v>0.32</v>
      </c>
      <c r="Y94" s="818">
        <v>52</v>
      </c>
      <c r="Z94" s="820">
        <v>5.1999999999999998E-2</v>
      </c>
      <c r="AA94" s="818">
        <v>1</v>
      </c>
      <c r="AB94" s="821">
        <f t="shared" si="27"/>
        <v>5.1999999999999998E-2</v>
      </c>
    </row>
    <row r="95" spans="20:28">
      <c r="T95" s="818">
        <v>320</v>
      </c>
      <c r="U95" s="820">
        <v>0.32</v>
      </c>
      <c r="V95" s="818">
        <v>15</v>
      </c>
      <c r="W95" s="821">
        <f t="shared" si="26"/>
        <v>4.8</v>
      </c>
      <c r="Y95" s="818">
        <v>69</v>
      </c>
      <c r="Z95" s="820">
        <v>6.9000000000000006E-2</v>
      </c>
      <c r="AA95" s="818">
        <v>15</v>
      </c>
      <c r="AB95" s="821">
        <f t="shared" si="27"/>
        <v>1.0350000000000001</v>
      </c>
    </row>
    <row r="96" spans="20:28">
      <c r="T96" s="818">
        <v>320</v>
      </c>
      <c r="U96" s="820">
        <v>0.32</v>
      </c>
      <c r="V96" s="818">
        <v>16</v>
      </c>
      <c r="W96" s="821">
        <f t="shared" si="26"/>
        <v>5.12</v>
      </c>
      <c r="Y96" s="818">
        <v>80</v>
      </c>
      <c r="Z96" s="820">
        <v>0.08</v>
      </c>
      <c r="AA96" s="818">
        <v>16</v>
      </c>
      <c r="AB96" s="821">
        <f t="shared" si="27"/>
        <v>1.28</v>
      </c>
    </row>
    <row r="97" spans="20:28">
      <c r="T97" s="818">
        <v>320</v>
      </c>
      <c r="U97" s="820">
        <v>0.32</v>
      </c>
      <c r="V97" s="818">
        <v>12</v>
      </c>
      <c r="W97" s="821">
        <f t="shared" si="26"/>
        <v>3.84</v>
      </c>
      <c r="Y97" s="818">
        <v>108</v>
      </c>
      <c r="Z97" s="820">
        <v>0.108</v>
      </c>
      <c r="AA97" s="818">
        <v>12</v>
      </c>
      <c r="AB97" s="821">
        <f t="shared" si="27"/>
        <v>1.296</v>
      </c>
    </row>
    <row r="98" spans="20:28">
      <c r="T98" s="819">
        <v>43070</v>
      </c>
      <c r="U98" s="820"/>
      <c r="V98" s="818"/>
      <c r="W98" s="821"/>
      <c r="Y98" s="819">
        <v>43070</v>
      </c>
      <c r="Z98" s="820"/>
      <c r="AA98" s="818"/>
      <c r="AB98" s="821"/>
    </row>
    <row r="99" spans="20:28">
      <c r="T99" s="818">
        <v>130</v>
      </c>
      <c r="U99" s="820">
        <v>0.13</v>
      </c>
      <c r="V99" s="818">
        <v>4</v>
      </c>
      <c r="W99" s="821">
        <f t="shared" si="26"/>
        <v>0.52</v>
      </c>
      <c r="Y99" s="818">
        <v>46</v>
      </c>
      <c r="Z99" s="820">
        <v>4.5999999999999999E-2</v>
      </c>
      <c r="AA99" s="818">
        <v>4</v>
      </c>
      <c r="AB99" s="821">
        <f t="shared" si="27"/>
        <v>0.184</v>
      </c>
    </row>
    <row r="100" spans="20:28">
      <c r="T100" s="818">
        <v>130</v>
      </c>
      <c r="U100" s="820">
        <v>0.13</v>
      </c>
      <c r="V100" s="818">
        <v>414</v>
      </c>
      <c r="W100" s="821">
        <f t="shared" si="26"/>
        <v>53.82</v>
      </c>
      <c r="Y100" s="818">
        <v>52</v>
      </c>
      <c r="Z100" s="820">
        <v>5.1999999999999998E-2</v>
      </c>
      <c r="AA100" s="818">
        <v>414</v>
      </c>
      <c r="AB100" s="821">
        <f t="shared" si="27"/>
        <v>21.527999999999999</v>
      </c>
    </row>
    <row r="101" spans="20:28">
      <c r="T101" s="818">
        <v>130</v>
      </c>
      <c r="U101" s="820">
        <v>0.13</v>
      </c>
      <c r="V101" s="818">
        <v>20</v>
      </c>
      <c r="W101" s="821">
        <f t="shared" si="26"/>
        <v>2.6</v>
      </c>
      <c r="Y101" s="818">
        <v>54</v>
      </c>
      <c r="Z101" s="820">
        <v>5.3999999999999999E-2</v>
      </c>
      <c r="AA101" s="818">
        <v>20</v>
      </c>
      <c r="AB101" s="821">
        <f t="shared" si="27"/>
        <v>1.08</v>
      </c>
    </row>
    <row r="102" spans="20:28">
      <c r="T102" s="818">
        <v>130</v>
      </c>
      <c r="U102" s="820">
        <v>0.13</v>
      </c>
      <c r="V102" s="818">
        <v>6</v>
      </c>
      <c r="W102" s="821">
        <f t="shared" si="26"/>
        <v>0.78</v>
      </c>
      <c r="Y102" s="818">
        <v>69</v>
      </c>
      <c r="Z102" s="820">
        <v>6.9000000000000006E-2</v>
      </c>
      <c r="AA102" s="818">
        <v>6</v>
      </c>
      <c r="AB102" s="821">
        <f t="shared" si="27"/>
        <v>0.41400000000000003</v>
      </c>
    </row>
    <row r="103" spans="20:28">
      <c r="T103" s="818">
        <v>130</v>
      </c>
      <c r="U103" s="820">
        <v>0.13</v>
      </c>
      <c r="V103" s="818">
        <v>10</v>
      </c>
      <c r="W103" s="821">
        <f t="shared" si="26"/>
        <v>1.3</v>
      </c>
      <c r="Y103" s="818">
        <v>80</v>
      </c>
      <c r="Z103" s="820">
        <v>0.08</v>
      </c>
      <c r="AA103" s="818">
        <v>10</v>
      </c>
      <c r="AB103" s="821">
        <f t="shared" si="27"/>
        <v>0.8</v>
      </c>
    </row>
    <row r="104" spans="20:28">
      <c r="T104" s="818">
        <v>130</v>
      </c>
      <c r="U104" s="820">
        <v>0.13</v>
      </c>
      <c r="V104" s="818">
        <v>4</v>
      </c>
      <c r="W104" s="821">
        <f t="shared" si="26"/>
        <v>0.52</v>
      </c>
      <c r="Y104" s="818">
        <v>92</v>
      </c>
      <c r="Z104" s="820">
        <v>9.1999999999999998E-2</v>
      </c>
      <c r="AA104" s="818">
        <v>4</v>
      </c>
      <c r="AB104" s="821">
        <f t="shared" si="27"/>
        <v>0.36799999999999999</v>
      </c>
    </row>
    <row r="105" spans="20:28">
      <c r="T105" s="818">
        <v>190</v>
      </c>
      <c r="U105" s="820">
        <v>0.19</v>
      </c>
      <c r="V105" s="818">
        <v>2</v>
      </c>
      <c r="W105" s="821">
        <f t="shared" si="26"/>
        <v>0.38</v>
      </c>
      <c r="Y105" s="818">
        <v>52</v>
      </c>
      <c r="Z105" s="820">
        <v>5.1999999999999998E-2</v>
      </c>
      <c r="AA105" s="818">
        <v>2</v>
      </c>
      <c r="AB105" s="821">
        <f t="shared" si="27"/>
        <v>0.104</v>
      </c>
    </row>
    <row r="106" spans="20:28">
      <c r="T106" s="818">
        <v>320</v>
      </c>
      <c r="U106" s="820">
        <v>0.32</v>
      </c>
      <c r="V106" s="818">
        <v>14</v>
      </c>
      <c r="W106" s="821">
        <f t="shared" si="26"/>
        <v>4.4800000000000004</v>
      </c>
      <c r="Y106" s="818">
        <v>80</v>
      </c>
      <c r="Z106" s="820">
        <v>0.08</v>
      </c>
      <c r="AA106" s="818">
        <v>14</v>
      </c>
      <c r="AB106" s="821">
        <f t="shared" si="27"/>
        <v>1.1200000000000001</v>
      </c>
    </row>
    <row r="107" spans="20:28">
      <c r="T107" s="818">
        <v>320</v>
      </c>
      <c r="U107" s="820">
        <v>0.32</v>
      </c>
      <c r="V107" s="818">
        <v>19</v>
      </c>
      <c r="W107" s="821">
        <f t="shared" si="26"/>
        <v>6.08</v>
      </c>
      <c r="Y107" s="818">
        <v>92</v>
      </c>
      <c r="Z107" s="820">
        <v>9.1999999999999998E-2</v>
      </c>
      <c r="AA107" s="818">
        <v>19</v>
      </c>
      <c r="AB107" s="821">
        <f t="shared" si="27"/>
        <v>1.748</v>
      </c>
    </row>
    <row r="108" spans="20:28">
      <c r="T108" s="818" t="s">
        <v>26</v>
      </c>
      <c r="U108" s="820"/>
      <c r="V108" s="818">
        <f>SUM(V26:V107)</f>
        <v>9954</v>
      </c>
      <c r="W108" s="821">
        <f>SUM(W26:W107)</f>
        <v>1722.2599999999993</v>
      </c>
      <c r="Y108" s="818" t="s">
        <v>26</v>
      </c>
      <c r="Z108" s="820"/>
      <c r="AA108" s="818">
        <f>SUM(AA26:AA107)</f>
        <v>9954</v>
      </c>
      <c r="AB108" s="821">
        <f>SUM(AB26:AB107)</f>
        <v>566.56200000000001</v>
      </c>
    </row>
  </sheetData>
  <mergeCells count="2">
    <mergeCell ref="B16:AC16"/>
    <mergeCell ref="B22:R22"/>
  </mergeCells>
  <pageMargins left="0.25" right="0.25" top="0.75" bottom="0.75" header="0.3" footer="0.3"/>
  <pageSetup scale="29" orientation="landscape" r:id="rId1"/>
  <ignoredErrors>
    <ignoredError sqref="W26:W29 W31:W33 W35:W36 W38:W39 W41 W43:W45 W47:W50 W52:W55 W57:W58 W60:W61 W63:W65 W67:W72 W74:W75 W77:W78 W80:W82 W84:W85 W87 W89:W97 W99:W108 AB26:AB29 AB31:AB33 AB35:AB36 AB38:AB39 AB41 AB43:AB45 AB47:AB50 AB52:AB55 AB57:AB58 AB60:AB61 AB63:AB65 AB67:AB72 AB74:AB75 AB77:AB78 AB80:AB82 AB84:AB85 AB87 AB89:AB97 AB99:AB108 V108 AA108 AF45:AG4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44" activePane="bottomLeft" state="frozen"/>
      <selection pane="bottomLeft" activeCell="X60" sqref="A1:X60"/>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558</v>
      </c>
      <c r="C16" s="851" t="s">
        <v>502</v>
      </c>
      <c r="D16" s="852"/>
      <c r="E16" s="852"/>
      <c r="F16" s="852"/>
      <c r="G16" s="852"/>
      <c r="H16" s="852"/>
      <c r="I16" s="852"/>
      <c r="J16" s="852"/>
      <c r="K16" s="852"/>
      <c r="L16" s="852"/>
      <c r="M16" s="852"/>
      <c r="N16" s="852"/>
      <c r="O16" s="852"/>
      <c r="P16" s="852"/>
      <c r="Q16" s="852"/>
      <c r="R16" s="852"/>
      <c r="S16" s="852"/>
      <c r="T16" s="852"/>
      <c r="U16" s="852"/>
    </row>
    <row r="17" spans="2:21" ht="55.5" customHeight="1">
      <c r="B17" s="704" t="s">
        <v>632</v>
      </c>
      <c r="C17" s="853" t="s">
        <v>633</v>
      </c>
      <c r="D17" s="853"/>
      <c r="E17" s="853"/>
      <c r="F17" s="853"/>
      <c r="G17" s="853"/>
      <c r="H17" s="853"/>
      <c r="I17" s="853"/>
      <c r="J17" s="853"/>
      <c r="K17" s="853"/>
      <c r="L17" s="853"/>
      <c r="M17" s="853"/>
      <c r="N17" s="853"/>
      <c r="O17" s="853"/>
      <c r="P17" s="853"/>
      <c r="Q17" s="853"/>
      <c r="R17" s="853"/>
      <c r="S17" s="853"/>
      <c r="T17" s="853"/>
      <c r="U17" s="854"/>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637</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634</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50" t="s">
        <v>635</v>
      </c>
      <c r="D23" s="850"/>
      <c r="E23" s="850"/>
      <c r="F23" s="850"/>
      <c r="G23" s="850"/>
      <c r="H23" s="850"/>
      <c r="I23" s="850"/>
      <c r="J23" s="850"/>
      <c r="K23" s="850"/>
      <c r="L23" s="850"/>
      <c r="M23" s="850"/>
      <c r="N23" s="850"/>
      <c r="O23" s="850"/>
      <c r="P23" s="850"/>
      <c r="Q23" s="850"/>
      <c r="R23" s="850"/>
      <c r="S23" s="850"/>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638</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50" t="s">
        <v>636</v>
      </c>
      <c r="D27" s="850"/>
      <c r="E27" s="850"/>
      <c r="F27" s="850"/>
      <c r="G27" s="850"/>
      <c r="H27" s="850"/>
      <c r="I27" s="850"/>
      <c r="J27" s="850"/>
      <c r="K27" s="850"/>
      <c r="L27" s="850"/>
      <c r="M27" s="850"/>
      <c r="N27" s="850"/>
      <c r="O27" s="850"/>
      <c r="P27" s="850"/>
      <c r="Q27" s="850"/>
      <c r="R27" s="850"/>
      <c r="S27" s="850"/>
      <c r="T27" s="850"/>
      <c r="U27" s="855"/>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50" t="s">
        <v>639</v>
      </c>
      <c r="D29" s="850"/>
      <c r="E29" s="850"/>
      <c r="F29" s="850"/>
      <c r="G29" s="850"/>
      <c r="H29" s="850"/>
      <c r="I29" s="850"/>
      <c r="J29" s="850"/>
      <c r="K29" s="850"/>
      <c r="L29" s="850"/>
      <c r="M29" s="850"/>
      <c r="N29" s="850"/>
      <c r="O29" s="850"/>
      <c r="P29" s="850"/>
      <c r="Q29" s="850"/>
      <c r="R29" s="850"/>
      <c r="S29" s="850"/>
      <c r="T29" s="850"/>
      <c r="U29" s="855"/>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640</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641</v>
      </c>
      <c r="C33" s="856" t="s">
        <v>642</v>
      </c>
      <c r="D33" s="856"/>
      <c r="E33" s="856"/>
      <c r="F33" s="856"/>
      <c r="G33" s="856"/>
      <c r="H33" s="856"/>
      <c r="I33" s="856"/>
      <c r="J33" s="856"/>
      <c r="K33" s="856"/>
      <c r="L33" s="856"/>
      <c r="M33" s="856"/>
      <c r="N33" s="856"/>
      <c r="O33" s="856"/>
      <c r="P33" s="856"/>
      <c r="Q33" s="856"/>
      <c r="R33" s="856"/>
      <c r="S33" s="856"/>
      <c r="T33" s="856"/>
      <c r="U33" s="857"/>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643</v>
      </c>
      <c r="C35" s="718" t="s">
        <v>644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645</v>
      </c>
      <c r="C37" s="858" t="s">
        <v>646</v>
      </c>
      <c r="D37" s="858"/>
      <c r="E37" s="858"/>
      <c r="F37" s="858"/>
      <c r="G37" s="858"/>
      <c r="H37" s="858"/>
      <c r="I37" s="858"/>
      <c r="J37" s="858"/>
      <c r="K37" s="858"/>
      <c r="L37" s="858"/>
      <c r="M37" s="858"/>
      <c r="N37" s="858"/>
      <c r="O37" s="858"/>
      <c r="P37" s="858"/>
      <c r="Q37" s="858"/>
      <c r="R37" s="858"/>
      <c r="S37" s="858"/>
      <c r="T37" s="858"/>
      <c r="U37" s="859"/>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647</v>
      </c>
      <c r="C39" s="720" t="s">
        <v>648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649</v>
      </c>
      <c r="C41" s="860" t="s">
        <v>650</v>
      </c>
      <c r="D41" s="860"/>
      <c r="E41" s="860"/>
      <c r="F41" s="860"/>
      <c r="G41" s="860"/>
      <c r="H41" s="860"/>
      <c r="I41" s="860"/>
      <c r="J41" s="860"/>
      <c r="K41" s="860"/>
      <c r="L41" s="860"/>
      <c r="M41" s="860"/>
      <c r="N41" s="860"/>
      <c r="O41" s="860"/>
      <c r="P41" s="860"/>
      <c r="Q41" s="860"/>
      <c r="R41" s="860"/>
      <c r="S41" s="860"/>
      <c r="T41" s="860"/>
      <c r="U41" s="861"/>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651</v>
      </c>
      <c r="C43" s="718" t="s">
        <v>652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48" t="s">
        <v>669</v>
      </c>
      <c r="D45" s="848"/>
      <c r="E45" s="848"/>
      <c r="F45" s="848"/>
      <c r="G45" s="848"/>
      <c r="H45" s="848"/>
      <c r="I45" s="848"/>
      <c r="J45" s="848"/>
      <c r="K45" s="848"/>
      <c r="L45" s="848"/>
      <c r="M45" s="848"/>
      <c r="N45" s="848"/>
      <c r="O45" s="848"/>
      <c r="P45" s="848"/>
      <c r="Q45" s="848"/>
      <c r="R45" s="848"/>
      <c r="S45" s="848"/>
      <c r="T45" s="848"/>
      <c r="U45" s="849"/>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48" t="s">
        <v>653</v>
      </c>
      <c r="D47" s="848"/>
      <c r="E47" s="848"/>
      <c r="F47" s="848"/>
      <c r="G47" s="848"/>
      <c r="H47" s="848"/>
      <c r="I47" s="848"/>
      <c r="J47" s="848"/>
      <c r="K47" s="848"/>
      <c r="L47" s="848"/>
      <c r="M47" s="848"/>
      <c r="N47" s="848"/>
      <c r="O47" s="848"/>
      <c r="P47" s="848"/>
      <c r="Q47" s="848"/>
      <c r="R47" s="848"/>
      <c r="S47" s="848"/>
      <c r="T47" s="848"/>
      <c r="U47" s="849"/>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48" t="s">
        <v>654</v>
      </c>
      <c r="D49" s="848"/>
      <c r="E49" s="848"/>
      <c r="F49" s="848"/>
      <c r="G49" s="848"/>
      <c r="H49" s="848"/>
      <c r="I49" s="848"/>
      <c r="J49" s="848"/>
      <c r="K49" s="848"/>
      <c r="L49" s="848"/>
      <c r="M49" s="848"/>
      <c r="N49" s="848"/>
      <c r="O49" s="848"/>
      <c r="P49" s="848"/>
      <c r="Q49" s="848"/>
      <c r="R49" s="848"/>
      <c r="S49" s="848"/>
      <c r="T49" s="848"/>
      <c r="U49" s="849"/>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48" t="s">
        <v>655</v>
      </c>
      <c r="D51" s="848"/>
      <c r="E51" s="848"/>
      <c r="F51" s="848"/>
      <c r="G51" s="848"/>
      <c r="H51" s="848"/>
      <c r="I51" s="848"/>
      <c r="J51" s="848"/>
      <c r="K51" s="848"/>
      <c r="L51" s="848"/>
      <c r="M51" s="848"/>
      <c r="N51" s="848"/>
      <c r="O51" s="848"/>
      <c r="P51" s="848"/>
      <c r="Q51" s="848"/>
      <c r="R51" s="848"/>
      <c r="S51" s="848"/>
      <c r="T51" s="848"/>
      <c r="U51" s="849"/>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50" t="s">
        <v>668</v>
      </c>
      <c r="D53" s="850"/>
      <c r="E53" s="850"/>
      <c r="F53" s="850"/>
      <c r="G53" s="850"/>
      <c r="H53" s="850"/>
      <c r="I53" s="850"/>
      <c r="J53" s="850"/>
      <c r="K53" s="850"/>
      <c r="L53" s="850"/>
      <c r="M53" s="850"/>
      <c r="N53" s="850"/>
      <c r="O53" s="850"/>
      <c r="P53" s="850"/>
      <c r="Q53" s="850"/>
      <c r="R53" s="850"/>
      <c r="S53" s="850"/>
      <c r="T53" s="850"/>
      <c r="U53" s="855"/>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656</v>
      </c>
      <c r="C55" s="858" t="s">
        <v>657</v>
      </c>
      <c r="D55" s="858"/>
      <c r="E55" s="858"/>
      <c r="F55" s="858"/>
      <c r="G55" s="858"/>
      <c r="H55" s="858"/>
      <c r="I55" s="858"/>
      <c r="J55" s="858"/>
      <c r="K55" s="858"/>
      <c r="L55" s="858"/>
      <c r="M55" s="858"/>
      <c r="N55" s="858"/>
      <c r="O55" s="858"/>
      <c r="P55" s="858"/>
      <c r="Q55" s="858"/>
      <c r="R55" s="858"/>
      <c r="S55" s="858"/>
      <c r="T55" s="858"/>
      <c r="U55" s="859"/>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658</v>
      </c>
      <c r="C57" s="858" t="s">
        <v>659</v>
      </c>
      <c r="D57" s="858"/>
      <c r="E57" s="858"/>
      <c r="F57" s="858"/>
      <c r="G57" s="858"/>
      <c r="H57" s="858"/>
      <c r="I57" s="858"/>
      <c r="J57" s="858"/>
      <c r="K57" s="858"/>
      <c r="L57" s="858"/>
      <c r="M57" s="858"/>
      <c r="N57" s="858"/>
      <c r="O57" s="858"/>
      <c r="P57" s="858"/>
      <c r="Q57" s="858"/>
      <c r="R57" s="858"/>
      <c r="S57" s="858"/>
      <c r="T57" s="858"/>
      <c r="U57" s="859"/>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660</v>
      </c>
      <c r="C59" s="725" t="s">
        <v>661</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42"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3" zoomScale="80" zoomScaleNormal="80" workbookViewId="0">
      <selection activeCell="G31" sqref="A1:G3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63" t="s">
        <v>671</v>
      </c>
      <c r="C3" s="864"/>
      <c r="D3" s="864"/>
      <c r="E3" s="864"/>
      <c r="F3" s="865"/>
      <c r="G3" s="122"/>
    </row>
    <row r="4" spans="2:20" ht="16.5" customHeight="1">
      <c r="B4" s="866"/>
      <c r="C4" s="867"/>
      <c r="D4" s="867"/>
      <c r="E4" s="867"/>
      <c r="F4" s="868"/>
      <c r="G4" s="122"/>
    </row>
    <row r="5" spans="2:20" ht="71.25" customHeight="1">
      <c r="B5" s="866"/>
      <c r="C5" s="867"/>
      <c r="D5" s="867"/>
      <c r="E5" s="867"/>
      <c r="F5" s="868"/>
      <c r="G5" s="122"/>
    </row>
    <row r="6" spans="2:20" ht="21.75" customHeight="1">
      <c r="B6" s="869"/>
      <c r="C6" s="870"/>
      <c r="D6" s="870"/>
      <c r="E6" s="870"/>
      <c r="F6" s="871"/>
      <c r="G6" s="122"/>
    </row>
    <row r="8" spans="2:20" ht="21">
      <c r="B8" s="862" t="s">
        <v>478</v>
      </c>
      <c r="C8" s="862"/>
      <c r="D8" s="862"/>
      <c r="E8" s="862"/>
      <c r="F8" s="862"/>
      <c r="G8" s="862"/>
    </row>
    <row r="9" spans="2:20" ht="24.75" customHeight="1" thickBot="1">
      <c r="B9" s="114"/>
      <c r="C9" s="114"/>
      <c r="D9" s="114"/>
      <c r="E9" s="114"/>
      <c r="F9" s="114"/>
      <c r="G9" s="119"/>
    </row>
    <row r="10" spans="2:20" ht="27.75" customHeight="1" thickBot="1">
      <c r="B10" s="117" t="s">
        <v>171</v>
      </c>
      <c r="C10" s="102" t="s">
        <v>405</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415</v>
      </c>
      <c r="C13" s="124" t="s">
        <v>625</v>
      </c>
      <c r="G13" s="109"/>
      <c r="L13" s="33"/>
      <c r="M13" s="33"/>
      <c r="N13" s="33"/>
      <c r="O13" s="33"/>
      <c r="P13" s="33"/>
      <c r="Q13" s="68"/>
      <c r="S13" s="8"/>
      <c r="T13" s="8"/>
    </row>
    <row r="14" spans="2:20" s="9" customFormat="1" ht="26.25" customHeight="1" thickBot="1">
      <c r="B14" s="102" t="s">
        <v>417</v>
      </c>
      <c r="C14" s="172" t="s">
        <v>620</v>
      </c>
      <c r="G14" s="123"/>
      <c r="L14" s="33"/>
      <c r="M14" s="33"/>
      <c r="N14" s="33"/>
      <c r="O14" s="33"/>
      <c r="P14" s="33"/>
      <c r="Q14" s="68"/>
      <c r="S14" s="8"/>
      <c r="T14" s="8"/>
    </row>
    <row r="15" spans="2:20" s="9" customFormat="1" ht="26.25" customHeight="1" thickBot="1">
      <c r="B15" s="102" t="s">
        <v>417</v>
      </c>
      <c r="C15" s="172" t="s">
        <v>621</v>
      </c>
      <c r="G15" s="123"/>
      <c r="L15" s="33"/>
      <c r="M15" s="33"/>
      <c r="N15" s="33"/>
      <c r="O15" s="33"/>
      <c r="P15" s="33"/>
      <c r="Q15" s="68"/>
      <c r="S15" s="8"/>
      <c r="T15" s="8"/>
    </row>
    <row r="16" spans="2:20" s="9" customFormat="1" ht="26.25" customHeight="1" thickBot="1">
      <c r="B16" s="102" t="s">
        <v>415</v>
      </c>
      <c r="C16" s="172" t="s">
        <v>622</v>
      </c>
      <c r="G16" s="123"/>
      <c r="L16" s="33"/>
      <c r="M16" s="33"/>
      <c r="N16" s="33"/>
      <c r="O16" s="33"/>
      <c r="P16" s="33"/>
      <c r="Q16" s="68"/>
      <c r="S16" s="8"/>
      <c r="T16" s="8"/>
    </row>
    <row r="17" spans="2:20" s="9" customFormat="1" ht="26.25" customHeight="1" thickBot="1">
      <c r="B17" s="102" t="s">
        <v>415</v>
      </c>
      <c r="C17" s="124" t="s">
        <v>623</v>
      </c>
      <c r="G17" s="109"/>
      <c r="L17" s="33"/>
      <c r="M17" s="33"/>
      <c r="N17" s="33"/>
      <c r="O17" s="33"/>
      <c r="P17" s="33"/>
      <c r="Q17" s="68"/>
      <c r="S17" s="8"/>
      <c r="T17" s="8"/>
    </row>
    <row r="18" spans="2:20" s="9" customFormat="1" ht="26.25" customHeight="1" thickBot="1">
      <c r="B18" s="102" t="s">
        <v>415</v>
      </c>
      <c r="C18" s="124" t="s">
        <v>624</v>
      </c>
      <c r="G18" s="123"/>
      <c r="L18" s="33"/>
      <c r="M18" s="33"/>
      <c r="N18" s="33"/>
      <c r="O18" s="33"/>
      <c r="P18" s="33"/>
      <c r="Q18" s="68"/>
      <c r="S18" s="8"/>
      <c r="T18" s="8"/>
    </row>
    <row r="19" spans="2:20" s="9" customFormat="1" ht="26.25" customHeight="1" thickBot="1">
      <c r="B19" s="102" t="s">
        <v>415</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537</v>
      </c>
      <c r="C21" s="242" t="s">
        <v>468</v>
      </c>
      <c r="D21" s="242" t="s">
        <v>445</v>
      </c>
      <c r="E21" s="242" t="s">
        <v>437</v>
      </c>
      <c r="F21" s="242" t="s">
        <v>550</v>
      </c>
      <c r="G21" s="40"/>
      <c r="M21" s="25"/>
      <c r="T21" s="25"/>
    </row>
    <row r="22" spans="2:20" s="103" customFormat="1" ht="36" customHeight="1">
      <c r="B22" s="646" t="s">
        <v>540</v>
      </c>
      <c r="C22" s="652" t="s">
        <v>435</v>
      </c>
      <c r="D22" s="655" t="s">
        <v>441</v>
      </c>
      <c r="E22" s="659" t="s">
        <v>585</v>
      </c>
      <c r="F22" s="655" t="s">
        <v>446</v>
      </c>
      <c r="G22" s="174"/>
      <c r="M22" s="644"/>
      <c r="T22" s="644"/>
    </row>
    <row r="23" spans="2:20" s="103" customFormat="1" ht="35.25" customHeight="1">
      <c r="B23" s="647" t="s">
        <v>456</v>
      </c>
      <c r="C23" s="653" t="s">
        <v>436</v>
      </c>
      <c r="D23" s="656" t="s">
        <v>442</v>
      </c>
      <c r="E23" s="660" t="s">
        <v>585</v>
      </c>
      <c r="F23" s="656" t="s">
        <v>446</v>
      </c>
      <c r="G23" s="174"/>
      <c r="M23" s="644"/>
      <c r="T23" s="644"/>
    </row>
    <row r="24" spans="2:20" s="103" customFormat="1" ht="34.5" customHeight="1">
      <c r="B24" s="647" t="s">
        <v>453</v>
      </c>
      <c r="C24" s="653" t="s">
        <v>436</v>
      </c>
      <c r="D24" s="656" t="s">
        <v>443</v>
      </c>
      <c r="E24" s="660" t="s">
        <v>585</v>
      </c>
      <c r="F24" s="656" t="s">
        <v>446</v>
      </c>
      <c r="G24" s="174"/>
      <c r="M24" s="644"/>
      <c r="T24" s="644"/>
    </row>
    <row r="25" spans="2:20" s="103" customFormat="1" ht="32.25" customHeight="1">
      <c r="B25" s="648" t="s">
        <v>454</v>
      </c>
      <c r="C25" s="653" t="s">
        <v>435</v>
      </c>
      <c r="D25" s="656" t="s">
        <v>444</v>
      </c>
      <c r="E25" s="661" t="s">
        <v>604</v>
      </c>
      <c r="F25" s="664"/>
      <c r="G25" s="174"/>
      <c r="M25" s="644"/>
      <c r="T25" s="644"/>
    </row>
    <row r="26" spans="2:20" s="103" customFormat="1" ht="30.75" customHeight="1">
      <c r="B26" s="649" t="s">
        <v>538</v>
      </c>
      <c r="C26" s="653" t="s">
        <v>435</v>
      </c>
      <c r="D26" s="656"/>
      <c r="E26" s="661"/>
      <c r="F26" s="664"/>
      <c r="G26" s="174"/>
      <c r="M26" s="644"/>
      <c r="T26" s="644"/>
    </row>
    <row r="27" spans="2:20" s="103" customFormat="1" ht="32.25" customHeight="1">
      <c r="B27" s="650" t="s">
        <v>539</v>
      </c>
      <c r="C27" s="653" t="s">
        <v>435</v>
      </c>
      <c r="D27" s="657" t="s">
        <v>535</v>
      </c>
      <c r="E27" s="661"/>
      <c r="F27" s="664"/>
      <c r="G27" s="174"/>
      <c r="M27" s="644"/>
      <c r="T27" s="644"/>
    </row>
    <row r="28" spans="2:20" s="103" customFormat="1" ht="27" customHeight="1">
      <c r="B28" s="648" t="s">
        <v>455</v>
      </c>
      <c r="C28" s="653" t="s">
        <v>438</v>
      </c>
      <c r="D28" s="656" t="s">
        <v>479</v>
      </c>
      <c r="E28" s="661" t="s">
        <v>457</v>
      </c>
      <c r="F28" s="664"/>
      <c r="G28" s="174"/>
      <c r="M28" s="644"/>
      <c r="T28" s="644"/>
    </row>
    <row r="29" spans="2:20" s="103" customFormat="1" ht="27" customHeight="1">
      <c r="B29" s="650" t="s">
        <v>450</v>
      </c>
      <c r="C29" s="653" t="s">
        <v>435</v>
      </c>
      <c r="D29" s="656"/>
      <c r="E29" s="661"/>
      <c r="F29" s="656" t="s">
        <v>406</v>
      </c>
      <c r="G29" s="174"/>
      <c r="M29" s="644"/>
      <c r="T29" s="644"/>
    </row>
    <row r="30" spans="2:20" s="103" customFormat="1" ht="32.25" customHeight="1">
      <c r="B30" s="648" t="s">
        <v>206</v>
      </c>
      <c r="C30" s="653" t="s">
        <v>440</v>
      </c>
      <c r="D30" s="656" t="s">
        <v>552</v>
      </c>
      <c r="E30" s="662"/>
      <c r="F30" s="656" t="s">
        <v>551</v>
      </c>
      <c r="G30" s="645"/>
      <c r="M30" s="644"/>
    </row>
    <row r="31" spans="2:20" s="103" customFormat="1" ht="27.75" customHeight="1">
      <c r="B31" s="651" t="s">
        <v>536</v>
      </c>
      <c r="C31" s="654" t="s">
        <v>439</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25" right="0.25" top="0.75" bottom="0.75" header="0.3" footer="0.3"/>
  <pageSetup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409</v>
      </c>
      <c r="B1" s="8" t="s">
        <v>41</v>
      </c>
      <c r="C1" s="120" t="s">
        <v>233</v>
      </c>
      <c r="D1" s="8" t="s">
        <v>414</v>
      </c>
      <c r="E1" s="120" t="s">
        <v>448</v>
      </c>
      <c r="F1" s="120" t="s">
        <v>546</v>
      </c>
      <c r="G1" s="120" t="s">
        <v>568</v>
      </c>
      <c r="H1" s="120" t="s">
        <v>579</v>
      </c>
    </row>
    <row r="2" spans="1:8">
      <c r="A2" s="12" t="s">
        <v>29</v>
      </c>
      <c r="B2" s="12" t="s">
        <v>27</v>
      </c>
      <c r="C2" s="10">
        <v>2006</v>
      </c>
      <c r="D2" s="12" t="s">
        <v>415</v>
      </c>
      <c r="E2" s="10">
        <f>'2. LRAMVA Threshold'!D9</f>
        <v>0</v>
      </c>
      <c r="F2" s="26" t="s">
        <v>170</v>
      </c>
      <c r="G2" s="12" t="s">
        <v>569</v>
      </c>
      <c r="H2" s="12" t="s">
        <v>587</v>
      </c>
    </row>
    <row r="3" spans="1:8">
      <c r="A3" s="12" t="s">
        <v>370</v>
      </c>
      <c r="B3" s="12" t="s">
        <v>27</v>
      </c>
      <c r="C3" s="10">
        <v>2007</v>
      </c>
      <c r="D3" s="12" t="s">
        <v>416</v>
      </c>
      <c r="E3" s="10">
        <f>'2. LRAMVA Threshold'!D24</f>
        <v>0</v>
      </c>
      <c r="F3" s="12" t="s">
        <v>547</v>
      </c>
      <c r="G3" s="12" t="s">
        <v>570</v>
      </c>
      <c r="H3" s="12" t="s">
        <v>580</v>
      </c>
    </row>
    <row r="4" spans="1:8">
      <c r="A4" s="12" t="s">
        <v>371</v>
      </c>
      <c r="B4" s="12" t="s">
        <v>28</v>
      </c>
      <c r="C4" s="10">
        <v>2008</v>
      </c>
      <c r="D4" s="12" t="s">
        <v>417</v>
      </c>
      <c r="F4" s="12" t="s">
        <v>169</v>
      </c>
      <c r="G4" s="12" t="s">
        <v>571</v>
      </c>
    </row>
    <row r="5" spans="1:8">
      <c r="A5" s="12" t="s">
        <v>372</v>
      </c>
      <c r="B5" s="12" t="s">
        <v>28</v>
      </c>
      <c r="C5" s="10">
        <v>2009</v>
      </c>
      <c r="F5" s="12" t="s">
        <v>367</v>
      </c>
      <c r="G5" s="12" t="s">
        <v>572</v>
      </c>
    </row>
    <row r="6" spans="1:8">
      <c r="A6" s="12" t="s">
        <v>373</v>
      </c>
      <c r="B6" s="12" t="s">
        <v>28</v>
      </c>
      <c r="C6" s="10">
        <v>2010</v>
      </c>
      <c r="F6" s="12" t="s">
        <v>368</v>
      </c>
      <c r="G6" s="12" t="s">
        <v>573</v>
      </c>
    </row>
    <row r="7" spans="1:8">
      <c r="A7" s="12" t="s">
        <v>374</v>
      </c>
      <c r="B7" s="12" t="s">
        <v>28</v>
      </c>
      <c r="C7" s="10">
        <v>2011</v>
      </c>
      <c r="F7" s="12" t="s">
        <v>369</v>
      </c>
      <c r="G7" s="12" t="s">
        <v>574</v>
      </c>
    </row>
    <row r="8" spans="1:8">
      <c r="A8" s="12" t="s">
        <v>375</v>
      </c>
      <c r="B8" s="12" t="s">
        <v>28</v>
      </c>
      <c r="C8" s="10">
        <v>2012</v>
      </c>
      <c r="F8" s="12" t="s">
        <v>555</v>
      </c>
      <c r="G8" s="12" t="s">
        <v>575</v>
      </c>
    </row>
    <row r="9" spans="1:8">
      <c r="A9" s="12" t="s">
        <v>376</v>
      </c>
      <c r="B9" s="12" t="s">
        <v>28</v>
      </c>
      <c r="C9" s="10">
        <v>2013</v>
      </c>
      <c r="G9" s="12" t="s">
        <v>576</v>
      </c>
    </row>
    <row r="10" spans="1:8">
      <c r="A10" s="12" t="s">
        <v>377</v>
      </c>
      <c r="B10" s="12" t="s">
        <v>28</v>
      </c>
      <c r="C10" s="10">
        <v>2014</v>
      </c>
      <c r="G10" s="12" t="s">
        <v>577</v>
      </c>
    </row>
    <row r="11" spans="1:8">
      <c r="A11" s="12" t="s">
        <v>378</v>
      </c>
      <c r="B11" s="12" t="s">
        <v>28</v>
      </c>
      <c r="C11" s="10">
        <v>2015</v>
      </c>
      <c r="G11" s="12" t="s">
        <v>578</v>
      </c>
    </row>
    <row r="12" spans="1:8">
      <c r="A12" s="12" t="s">
        <v>379</v>
      </c>
      <c r="B12" s="12" t="s">
        <v>28</v>
      </c>
      <c r="C12" s="10">
        <v>2016</v>
      </c>
    </row>
    <row r="13" spans="1:8">
      <c r="A13" s="12" t="s">
        <v>380</v>
      </c>
      <c r="B13" s="12" t="s">
        <v>28</v>
      </c>
      <c r="C13" s="10">
        <v>2017</v>
      </c>
    </row>
    <row r="14" spans="1:8">
      <c r="A14" s="12" t="s">
        <v>381</v>
      </c>
      <c r="B14" s="12" t="s">
        <v>28</v>
      </c>
      <c r="C14" s="10">
        <v>2018</v>
      </c>
    </row>
    <row r="15" spans="1:8">
      <c r="A15" s="12" t="s">
        <v>382</v>
      </c>
      <c r="B15" s="12" t="s">
        <v>28</v>
      </c>
      <c r="C15" s="10">
        <v>2019</v>
      </c>
    </row>
    <row r="16" spans="1:8">
      <c r="A16" s="12" t="s">
        <v>383</v>
      </c>
      <c r="B16" s="12" t="s">
        <v>28</v>
      </c>
      <c r="C16" s="10">
        <v>2020</v>
      </c>
    </row>
    <row r="17" spans="1:2">
      <c r="A17" s="12" t="s">
        <v>384</v>
      </c>
      <c r="B17" s="12" t="s">
        <v>28</v>
      </c>
    </row>
    <row r="18" spans="1:2">
      <c r="A18" s="12" t="s">
        <v>385</v>
      </c>
      <c r="B18" s="12" t="s">
        <v>28</v>
      </c>
    </row>
    <row r="19" spans="1:2">
      <c r="A19" s="12" t="s">
        <v>386</v>
      </c>
      <c r="B19" s="12" t="s">
        <v>28</v>
      </c>
    </row>
    <row r="20" spans="1:2">
      <c r="A20" s="12" t="s">
        <v>387</v>
      </c>
      <c r="B20" s="12" t="s">
        <v>28</v>
      </c>
    </row>
    <row r="21" spans="1:2">
      <c r="A21" s="12" t="s">
        <v>388</v>
      </c>
      <c r="B21" s="12" t="s">
        <v>28</v>
      </c>
    </row>
    <row r="22" spans="1:2">
      <c r="A22" s="12" t="s">
        <v>389</v>
      </c>
      <c r="B22" s="12" t="s">
        <v>28</v>
      </c>
    </row>
    <row r="23" spans="1:2">
      <c r="A23" s="12" t="s">
        <v>390</v>
      </c>
      <c r="B23" s="12" t="s">
        <v>28</v>
      </c>
    </row>
    <row r="24" spans="1:2">
      <c r="A24" s="12" t="s">
        <v>391</v>
      </c>
      <c r="B24" s="12" t="s">
        <v>28</v>
      </c>
    </row>
    <row r="25" spans="1:2">
      <c r="A25" s="12" t="s">
        <v>392</v>
      </c>
      <c r="B25" s="12" t="s">
        <v>28</v>
      </c>
    </row>
    <row r="26" spans="1:2">
      <c r="A26" s="12" t="s">
        <v>32</v>
      </c>
      <c r="B26" s="12" t="s">
        <v>27</v>
      </c>
    </row>
    <row r="27" spans="1:2">
      <c r="A27" s="12" t="s">
        <v>393</v>
      </c>
      <c r="B27" s="12" t="s">
        <v>28</v>
      </c>
    </row>
    <row r="28" spans="1:2">
      <c r="A28" s="12" t="s">
        <v>394</v>
      </c>
      <c r="B28" s="12" t="s">
        <v>28</v>
      </c>
    </row>
    <row r="29" spans="1:2">
      <c r="A29" s="12" t="s">
        <v>395</v>
      </c>
      <c r="B29" s="12" t="s">
        <v>28</v>
      </c>
    </row>
    <row r="30" spans="1:2">
      <c r="A30" s="12" t="s">
        <v>30</v>
      </c>
      <c r="B30" s="12" t="s">
        <v>28</v>
      </c>
    </row>
    <row r="31" spans="1:2">
      <c r="A31" s="12" t="s">
        <v>396</v>
      </c>
      <c r="B31" s="12" t="s">
        <v>28</v>
      </c>
    </row>
    <row r="32" spans="1:2">
      <c r="A32" s="12" t="s">
        <v>397</v>
      </c>
      <c r="B32" s="12" t="s">
        <v>28</v>
      </c>
    </row>
    <row r="33" spans="1:2">
      <c r="A33" s="12" t="s">
        <v>398</v>
      </c>
      <c r="B33" s="12" t="s">
        <v>28</v>
      </c>
    </row>
    <row r="34" spans="1:2">
      <c r="A34" s="12" t="s">
        <v>399</v>
      </c>
      <c r="B34" s="12" t="s">
        <v>28</v>
      </c>
    </row>
    <row r="35" spans="1:2">
      <c r="A35" s="12" t="s">
        <v>400</v>
      </c>
      <c r="B35" s="12" t="s">
        <v>28</v>
      </c>
    </row>
    <row r="36" spans="1:2">
      <c r="A36" s="12" t="s">
        <v>401</v>
      </c>
      <c r="B36" s="12" t="s">
        <v>28</v>
      </c>
    </row>
    <row r="37" spans="1:2">
      <c r="A37" s="12" t="s">
        <v>402</v>
      </c>
      <c r="B37" s="12" t="s">
        <v>28</v>
      </c>
    </row>
    <row r="38" spans="1:2">
      <c r="A38" s="12" t="s">
        <v>403</v>
      </c>
      <c r="B38" s="12" t="s">
        <v>28</v>
      </c>
    </row>
    <row r="39" spans="1:2">
      <c r="A39" s="12" t="s">
        <v>404</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19" zoomScale="85" zoomScaleNormal="85" workbookViewId="0">
      <selection activeCell="I44" sqref="I4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548</v>
      </c>
      <c r="D6" s="17"/>
      <c r="E6" s="9"/>
      <c r="T6" s="9"/>
      <c r="V6" s="8"/>
    </row>
    <row r="7" spans="2:22" ht="21" customHeight="1">
      <c r="B7" s="536"/>
      <c r="C7" s="17"/>
      <c r="D7" s="17"/>
      <c r="E7" s="9"/>
      <c r="T7" s="9"/>
      <c r="V7" s="8"/>
    </row>
    <row r="8" spans="2:22" ht="24.75" customHeight="1">
      <c r="B8" s="117" t="s">
        <v>238</v>
      </c>
      <c r="C8" s="189" t="s">
        <v>795</v>
      </c>
      <c r="D8" s="600"/>
      <c r="E8" s="9"/>
      <c r="T8" s="9"/>
      <c r="V8" s="8"/>
    </row>
    <row r="9" spans="2:22" ht="41.25" customHeight="1">
      <c r="B9" s="550" t="s">
        <v>517</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553</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544</v>
      </c>
      <c r="D14" s="541" t="s">
        <v>724</v>
      </c>
      <c r="E14" s="130"/>
      <c r="F14" s="124" t="s">
        <v>545</v>
      </c>
      <c r="H14" s="541" t="s">
        <v>761</v>
      </c>
      <c r="J14" s="124" t="s">
        <v>512</v>
      </c>
      <c r="L14" s="132"/>
      <c r="N14" s="103"/>
      <c r="Q14" s="99"/>
      <c r="R14" s="96"/>
    </row>
    <row r="15" spans="2:22" ht="26.25" customHeight="1" thickBot="1">
      <c r="B15" s="124" t="s">
        <v>423</v>
      </c>
      <c r="C15" s="106"/>
      <c r="D15" s="541" t="s">
        <v>725</v>
      </c>
      <c r="F15" s="124" t="s">
        <v>413</v>
      </c>
      <c r="G15" s="127"/>
      <c r="H15" s="541" t="s">
        <v>726</v>
      </c>
      <c r="I15" s="17"/>
      <c r="J15" s="124" t="s">
        <v>513</v>
      </c>
      <c r="L15" s="132"/>
      <c r="M15" s="103"/>
      <c r="Q15" s="108"/>
      <c r="R15" s="96"/>
    </row>
    <row r="16" spans="2:22" ht="28.5" customHeight="1" thickBot="1">
      <c r="B16" s="124" t="s">
        <v>452</v>
      </c>
      <c r="C16" s="106"/>
      <c r="D16" s="542">
        <v>2016</v>
      </c>
      <c r="E16" s="103"/>
      <c r="F16" s="124" t="s">
        <v>432</v>
      </c>
      <c r="G16" s="125"/>
      <c r="H16" s="542">
        <v>2017</v>
      </c>
      <c r="I16" s="103"/>
      <c r="K16" s="195"/>
      <c r="L16" s="195"/>
      <c r="M16" s="195"/>
      <c r="N16" s="195"/>
      <c r="Q16" s="115"/>
      <c r="R16" s="96"/>
    </row>
    <row r="17" spans="1:21" ht="29.25" customHeight="1">
      <c r="B17" s="124" t="s">
        <v>420</v>
      </c>
      <c r="C17" s="106"/>
      <c r="D17" s="731">
        <v>346347.15</v>
      </c>
      <c r="E17" s="121"/>
      <c r="F17" s="738" t="s">
        <v>673</v>
      </c>
      <c r="G17" s="195"/>
      <c r="H17" s="732">
        <v>1</v>
      </c>
      <c r="I17" s="791" t="s">
        <v>699</v>
      </c>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433</v>
      </c>
      <c r="G19" s="602" t="s">
        <v>362</v>
      </c>
      <c r="H19" s="241">
        <f>SUM(R54,R57,R60,R63,R66,R69,R72,R75)</f>
        <v>407025.4275492517</v>
      </c>
      <c r="I19" s="17"/>
      <c r="J19" s="115"/>
      <c r="K19" s="115"/>
      <c r="L19" s="115"/>
      <c r="M19" s="115"/>
      <c r="N19" s="115"/>
      <c r="P19" s="115"/>
      <c r="Q19" s="115"/>
      <c r="R19" s="96"/>
    </row>
    <row r="20" spans="1:21" ht="27.75" customHeight="1" thickBot="1">
      <c r="E20" s="9"/>
      <c r="F20" s="124" t="s">
        <v>434</v>
      </c>
      <c r="G20" s="602" t="s">
        <v>363</v>
      </c>
      <c r="H20" s="131">
        <f>-SUM(R55,R58,R61,R64,R67,R70,R73)</f>
        <v>0</v>
      </c>
      <c r="I20" s="17"/>
      <c r="J20" s="115"/>
      <c r="P20" s="115"/>
      <c r="Q20" s="115"/>
      <c r="R20" s="96"/>
    </row>
    <row r="21" spans="1:21" ht="27.75" customHeight="1" thickBot="1">
      <c r="C21" s="32"/>
      <c r="D21" s="32"/>
      <c r="E21" s="32"/>
      <c r="F21" s="124" t="s">
        <v>407</v>
      </c>
      <c r="G21" s="602" t="s">
        <v>364</v>
      </c>
      <c r="H21" s="188">
        <f>R84</f>
        <v>18043.999999999996</v>
      </c>
      <c r="I21" s="103"/>
      <c r="P21" s="115"/>
      <c r="Q21" s="115"/>
      <c r="R21" s="96"/>
    </row>
    <row r="22" spans="1:21" ht="27.75" customHeight="1">
      <c r="C22" s="32"/>
      <c r="D22" s="32"/>
      <c r="E22" s="32"/>
      <c r="F22" s="124" t="s">
        <v>507</v>
      </c>
      <c r="G22" s="602" t="s">
        <v>447</v>
      </c>
      <c r="H22" s="188">
        <f>H19-H20+H21</f>
        <v>425069.4275492517</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39.5" customHeight="1">
      <c r="A26" s="28"/>
      <c r="B26" s="874" t="s">
        <v>680</v>
      </c>
      <c r="C26" s="874"/>
      <c r="D26" s="874"/>
      <c r="E26" s="874"/>
      <c r="F26" s="874"/>
      <c r="G26" s="874"/>
    </row>
    <row r="27" spans="1:21" ht="14.25" customHeight="1">
      <c r="A27" s="28"/>
      <c r="B27" s="547"/>
      <c r="C27" s="547"/>
      <c r="D27" s="537"/>
      <c r="E27" s="537"/>
      <c r="F27" s="537"/>
      <c r="G27" s="547"/>
    </row>
    <row r="28" spans="1:21" s="17" customFormat="1" ht="27" customHeight="1">
      <c r="B28" s="875" t="s">
        <v>504</v>
      </c>
      <c r="C28" s="876"/>
      <c r="D28" s="133" t="s">
        <v>41</v>
      </c>
      <c r="E28" s="134" t="s">
        <v>670</v>
      </c>
      <c r="F28" s="134" t="s">
        <v>407</v>
      </c>
      <c r="G28" s="135" t="s">
        <v>408</v>
      </c>
      <c r="T28" s="136"/>
      <c r="U28" s="136"/>
    </row>
    <row r="29" spans="1:21" ht="20.25" customHeight="1">
      <c r="B29" s="872" t="s">
        <v>29</v>
      </c>
      <c r="C29" s="873"/>
      <c r="D29" s="637" t="s">
        <v>27</v>
      </c>
      <c r="E29" s="138">
        <f>SUM(D54:D83)</f>
        <v>188736.19315972799</v>
      </c>
      <c r="F29" s="139">
        <f>D84</f>
        <v>8514.9635999999991</v>
      </c>
      <c r="G29" s="138">
        <f>E29+F29</f>
        <v>197251.15675972798</v>
      </c>
      <c r="H29" s="792">
        <f>+G29/$G$43</f>
        <v>0.46404456301876235</v>
      </c>
    </row>
    <row r="30" spans="1:21" ht="20.25" customHeight="1">
      <c r="B30" s="872" t="s">
        <v>370</v>
      </c>
      <c r="C30" s="873"/>
      <c r="D30" s="637" t="s">
        <v>27</v>
      </c>
      <c r="E30" s="140">
        <f>SUM(E54:E83)</f>
        <v>36363.989291872858</v>
      </c>
      <c r="F30" s="141">
        <f>E84</f>
        <v>1555.3928000000003</v>
      </c>
      <c r="G30" s="140">
        <f>E30+F30</f>
        <v>37919.38209187286</v>
      </c>
      <c r="H30" s="792">
        <f>+G30/$G$43</f>
        <v>8.9207502667265431E-2</v>
      </c>
    </row>
    <row r="31" spans="1:21" ht="20.25" customHeight="1">
      <c r="B31" s="872" t="s">
        <v>371</v>
      </c>
      <c r="C31" s="873"/>
      <c r="D31" s="637" t="s">
        <v>28</v>
      </c>
      <c r="E31" s="140">
        <f>SUM(F54:F83)</f>
        <v>125774.46833294723</v>
      </c>
      <c r="F31" s="141">
        <f>F84</f>
        <v>5584.6180000000013</v>
      </c>
      <c r="G31" s="140">
        <f t="shared" ref="G31:G34" si="0">E31+F31</f>
        <v>131359.08633294722</v>
      </c>
      <c r="H31" s="792">
        <f>+G31/$G$43</f>
        <v>0.30902972036897897</v>
      </c>
    </row>
    <row r="32" spans="1:21" ht="20.25" customHeight="1">
      <c r="B32" s="872" t="s">
        <v>718</v>
      </c>
      <c r="C32" s="873"/>
      <c r="D32" s="637" t="s">
        <v>28</v>
      </c>
      <c r="E32" s="140">
        <f>SUM(G54:G83)</f>
        <v>56150.776764703594</v>
      </c>
      <c r="F32" s="141">
        <f>G84</f>
        <v>2389.0255999999986</v>
      </c>
      <c r="G32" s="140">
        <f t="shared" si="0"/>
        <v>58539.802364703595</v>
      </c>
      <c r="H32" s="793">
        <f>+G32/$G$43</f>
        <v>0.13771821394499312</v>
      </c>
    </row>
    <row r="33" spans="2:22" ht="20.25" customHeight="1">
      <c r="B33" s="872"/>
      <c r="C33" s="873"/>
      <c r="D33" s="637"/>
      <c r="E33" s="140">
        <f>SUM(H54:H83)</f>
        <v>0</v>
      </c>
      <c r="F33" s="141">
        <f>H84</f>
        <v>0</v>
      </c>
      <c r="G33" s="140">
        <f>E33+F33</f>
        <v>0</v>
      </c>
      <c r="H33" s="794">
        <f>SUM(H29:H32)</f>
        <v>0.99999999999999978</v>
      </c>
    </row>
    <row r="34" spans="2:22" ht="20.25" customHeight="1">
      <c r="B34" s="872"/>
      <c r="C34" s="873"/>
      <c r="D34" s="637"/>
      <c r="E34" s="140">
        <f>SUM(I54:I83)</f>
        <v>0</v>
      </c>
      <c r="F34" s="141">
        <f>I84</f>
        <v>0</v>
      </c>
      <c r="G34" s="140">
        <f t="shared" si="0"/>
        <v>0</v>
      </c>
    </row>
    <row r="35" spans="2:22" ht="20.25" customHeight="1">
      <c r="B35" s="872"/>
      <c r="C35" s="873"/>
      <c r="D35" s="637"/>
      <c r="E35" s="140">
        <f>SUM(J54:J83)</f>
        <v>0</v>
      </c>
      <c r="F35" s="141">
        <f>J84</f>
        <v>0</v>
      </c>
      <c r="G35" s="140">
        <f>E35+F35</f>
        <v>0</v>
      </c>
    </row>
    <row r="36" spans="2:22" ht="20.25" customHeight="1">
      <c r="B36" s="872"/>
      <c r="C36" s="873"/>
      <c r="D36" s="637"/>
      <c r="E36" s="140">
        <f>SUM(K54:K83)</f>
        <v>0</v>
      </c>
      <c r="F36" s="141">
        <f>K84</f>
        <v>0</v>
      </c>
      <c r="G36" s="140">
        <f t="shared" ref="G36:G42" si="1">E36+F36</f>
        <v>0</v>
      </c>
    </row>
    <row r="37" spans="2:22" ht="20.25" customHeight="1">
      <c r="B37" s="872"/>
      <c r="C37" s="873"/>
      <c r="D37" s="637"/>
      <c r="E37" s="140">
        <f>SUM(L54:L83)</f>
        <v>0</v>
      </c>
      <c r="F37" s="141">
        <f>L84</f>
        <v>0</v>
      </c>
      <c r="G37" s="140">
        <f t="shared" si="1"/>
        <v>0</v>
      </c>
    </row>
    <row r="38" spans="2:22" ht="20.25" customHeight="1">
      <c r="B38" s="872"/>
      <c r="C38" s="873"/>
      <c r="D38" s="637"/>
      <c r="E38" s="140">
        <f>SUM(M54:M83)</f>
        <v>0</v>
      </c>
      <c r="F38" s="141">
        <f>M84</f>
        <v>0</v>
      </c>
      <c r="G38" s="140">
        <f t="shared" si="1"/>
        <v>0</v>
      </c>
    </row>
    <row r="39" spans="2:22" ht="20.25" customHeight="1">
      <c r="B39" s="872"/>
      <c r="C39" s="873"/>
      <c r="D39" s="637"/>
      <c r="E39" s="140">
        <f>SUM(N54:N83)</f>
        <v>0</v>
      </c>
      <c r="F39" s="141">
        <f>N84</f>
        <v>0</v>
      </c>
      <c r="G39" s="140">
        <f t="shared" si="1"/>
        <v>0</v>
      </c>
    </row>
    <row r="40" spans="2:22" ht="20.25" customHeight="1">
      <c r="B40" s="872"/>
      <c r="C40" s="873"/>
      <c r="D40" s="637"/>
      <c r="E40" s="140">
        <f>SUM(O54:O83)</f>
        <v>0</v>
      </c>
      <c r="F40" s="141">
        <f>O84</f>
        <v>0</v>
      </c>
      <c r="G40" s="140">
        <f t="shared" si="1"/>
        <v>0</v>
      </c>
    </row>
    <row r="41" spans="2:22" ht="20.25" customHeight="1">
      <c r="B41" s="872"/>
      <c r="C41" s="873"/>
      <c r="D41" s="637"/>
      <c r="E41" s="140">
        <f>SUM(P54:P83)</f>
        <v>0</v>
      </c>
      <c r="F41" s="141">
        <f>P84</f>
        <v>0</v>
      </c>
      <c r="G41" s="140">
        <f t="shared" si="1"/>
        <v>0</v>
      </c>
    </row>
    <row r="42" spans="2:22" ht="20.25" customHeight="1">
      <c r="B42" s="872"/>
      <c r="C42" s="873"/>
      <c r="D42" s="638"/>
      <c r="E42" s="142">
        <f>SUM(Q54:Q83)</f>
        <v>0</v>
      </c>
      <c r="F42" s="143">
        <f>Q84</f>
        <v>0</v>
      </c>
      <c r="G42" s="142">
        <f t="shared" si="1"/>
        <v>0</v>
      </c>
    </row>
    <row r="43" spans="2:22" s="8" customFormat="1" ht="21" customHeight="1">
      <c r="B43" s="877" t="s">
        <v>26</v>
      </c>
      <c r="C43" s="878"/>
      <c r="D43" s="137"/>
      <c r="E43" s="144">
        <f>SUM(E29:E42)</f>
        <v>407025.4275492517</v>
      </c>
      <c r="F43" s="144">
        <f>SUM(F29:F42)</f>
        <v>18043.999999999996</v>
      </c>
      <c r="G43" s="144">
        <f>SUM(G29:G42)</f>
        <v>425069.4275492517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458</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4" t="s">
        <v>607</v>
      </c>
      <c r="C48" s="874"/>
      <c r="D48" s="874"/>
      <c r="E48" s="874"/>
      <c r="F48" s="874"/>
      <c r="G48" s="874"/>
      <c r="H48" s="874"/>
      <c r="I48" s="874"/>
      <c r="J48" s="874"/>
      <c r="K48" s="874"/>
      <c r="L48" s="874"/>
      <c r="M48" s="616"/>
      <c r="N48" s="105"/>
      <c r="O48" s="105"/>
      <c r="P48" s="105"/>
      <c r="Q48" s="105"/>
      <c r="R48" s="105"/>
      <c r="T48" s="37"/>
      <c r="U48" s="19"/>
      <c r="V48" s="38"/>
    </row>
    <row r="49" spans="2:22" s="28" customFormat="1" ht="40.9" customHeight="1">
      <c r="B49" s="874" t="s">
        <v>561</v>
      </c>
      <c r="C49" s="874"/>
      <c r="D49" s="874"/>
      <c r="E49" s="874"/>
      <c r="F49" s="874"/>
      <c r="G49" s="874"/>
      <c r="H49" s="874"/>
      <c r="I49" s="874"/>
      <c r="J49" s="874"/>
      <c r="K49" s="874"/>
      <c r="L49" s="874"/>
      <c r="M49" s="616"/>
      <c r="N49" s="105"/>
      <c r="O49" s="105"/>
      <c r="P49" s="105"/>
      <c r="Q49" s="105"/>
      <c r="R49" s="105"/>
      <c r="T49" s="37"/>
      <c r="U49" s="19"/>
      <c r="V49" s="38"/>
    </row>
    <row r="50" spans="2:22" s="28" customFormat="1" ht="18" customHeight="1">
      <c r="B50" s="874" t="s">
        <v>679</v>
      </c>
      <c r="C50" s="874"/>
      <c r="D50" s="874"/>
      <c r="E50" s="874"/>
      <c r="F50" s="874"/>
      <c r="G50" s="874"/>
      <c r="H50" s="874"/>
      <c r="I50" s="874"/>
      <c r="J50" s="874"/>
      <c r="K50" s="874"/>
      <c r="L50" s="87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514</v>
      </c>
      <c r="D52" s="135" t="str">
        <f>IF($B29&lt;&gt;"",$B29,"")</f>
        <v>Residential</v>
      </c>
      <c r="E52" s="135" t="str">
        <f>IF($B30&lt;&gt;"",$B30,"")</f>
        <v>GS&lt;50 kW</v>
      </c>
      <c r="F52" s="135" t="str">
        <f>IF($B31&lt;&gt;"",$B31,"")</f>
        <v>GS&gt;50 kW</v>
      </c>
      <c r="G52" s="135" t="str">
        <f>IF($B32&lt;&gt;"",$B32,"")</f>
        <v>Streetlighting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4"/>
      <c r="C53" s="575"/>
      <c r="D53" s="575" t="str">
        <f>D29</f>
        <v>kWh</v>
      </c>
      <c r="E53" s="575" t="str">
        <f>D30</f>
        <v>kWh</v>
      </c>
      <c r="F53" s="575" t="str">
        <f>D31</f>
        <v>kW</v>
      </c>
      <c r="G53" s="575" t="str">
        <f>D32</f>
        <v>kW</v>
      </c>
      <c r="H53" s="575">
        <f>D33</f>
        <v>0</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v>0</v>
      </c>
      <c r="E54" s="150">
        <v>0</v>
      </c>
      <c r="F54" s="150">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v>0</v>
      </c>
      <c r="E57" s="156">
        <v>0</v>
      </c>
      <c r="F57" s="156">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v>0</v>
      </c>
      <c r="E60" s="156">
        <v>0</v>
      </c>
      <c r="F60" s="156">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v>0</v>
      </c>
      <c r="E63" s="156">
        <v>0</v>
      </c>
      <c r="F63" s="156">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v>0</v>
      </c>
      <c r="E66" s="164">
        <v>0</v>
      </c>
      <c r="F66" s="164">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224</v>
      </c>
      <c r="C69" s="534"/>
      <c r="D69" s="156">
        <v>0</v>
      </c>
      <c r="E69" s="156">
        <v>0</v>
      </c>
      <c r="F69" s="156">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223</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226</v>
      </c>
      <c r="C72" s="534"/>
      <c r="D72" s="156">
        <f>'5.  2015-2020 LRAM'!Y572</f>
        <v>188736.19315972799</v>
      </c>
      <c r="E72" s="156">
        <f>'5.  2015-2020 LRAM'!Z572</f>
        <v>36363.989291872858</v>
      </c>
      <c r="F72" s="156">
        <f>'5.  2015-2020 LRAM'!AA572</f>
        <v>125774.46833294723</v>
      </c>
      <c r="G72" s="156">
        <f>+'8.  Streetlighting'!R55</f>
        <v>56150.776764703594</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407025.4275492517</v>
      </c>
      <c r="U72" s="152"/>
      <c r="V72" s="153"/>
    </row>
    <row r="73" spans="2:22" s="163" customFormat="1">
      <c r="B73" s="154" t="s">
        <v>225</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228</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227</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232</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Charges'!I147</f>
        <v>8514.9635999999991</v>
      </c>
      <c r="E84" s="678">
        <f>'6.  Carrying Charges'!J147</f>
        <v>1555.3928000000003</v>
      </c>
      <c r="F84" s="678">
        <f>'6.  Carrying Charges'!K147</f>
        <v>5584.6180000000013</v>
      </c>
      <c r="G84" s="678">
        <f>'6.  Carrying Charges'!L147</f>
        <v>2389.0255999999986</v>
      </c>
      <c r="H84" s="678">
        <f>'6.  Carrying Charges'!M147</f>
        <v>0</v>
      </c>
      <c r="I84" s="678">
        <f>'6.  Carrying Charges'!N147</f>
        <v>0</v>
      </c>
      <c r="J84" s="678">
        <f>'6.  Carrying Charges'!O147</f>
        <v>0</v>
      </c>
      <c r="K84" s="678">
        <f>'6.  Carrying Charges'!P147</f>
        <v>0</v>
      </c>
      <c r="L84" s="678">
        <f>'6.  Carrying Charges'!Q147</f>
        <v>0</v>
      </c>
      <c r="M84" s="678">
        <f>'6.  Carrying Charges'!R147</f>
        <v>0</v>
      </c>
      <c r="N84" s="678">
        <f>'6.  Carrying Charges'!S147</f>
        <v>0</v>
      </c>
      <c r="O84" s="678">
        <f>'6.  Carrying Charges'!T147</f>
        <v>0</v>
      </c>
      <c r="P84" s="678">
        <f>'6.  Carrying Charges'!U147</f>
        <v>0</v>
      </c>
      <c r="Q84" s="678">
        <f>'6.  Carrying Charges'!V147</f>
        <v>0</v>
      </c>
      <c r="R84" s="679">
        <f>SUM(D84:Q84)</f>
        <v>18043.999999999996</v>
      </c>
      <c r="U84" s="152"/>
      <c r="V84" s="153"/>
    </row>
    <row r="85" spans="2:22" s="163" customFormat="1" ht="21.75" customHeight="1">
      <c r="B85" s="622" t="s">
        <v>239</v>
      </c>
      <c r="C85" s="623"/>
      <c r="D85" s="622">
        <f>SUM(D54:D77)+D84</f>
        <v>197251.15675972798</v>
      </c>
      <c r="E85" s="622">
        <f t="shared" ref="E85:G85" si="2">SUM(E54:E77)+E84</f>
        <v>37919.38209187286</v>
      </c>
      <c r="F85" s="622">
        <f t="shared" si="2"/>
        <v>131359.08633294722</v>
      </c>
      <c r="G85" s="622">
        <f t="shared" si="2"/>
        <v>58539.802364703595</v>
      </c>
      <c r="H85" s="622">
        <f t="shared" ref="H85" si="3">SUM(H54:H77)+H84</f>
        <v>0</v>
      </c>
      <c r="I85" s="622">
        <f t="shared" ref="I85" si="4">SUM(I54:I77)+I84</f>
        <v>0</v>
      </c>
      <c r="J85" s="622">
        <f t="shared" ref="J85" si="5">SUM(J54:J77)+J84</f>
        <v>0</v>
      </c>
      <c r="K85" s="622">
        <f t="shared" ref="K85" si="6">SUM(K54:K77)+K84</f>
        <v>0</v>
      </c>
      <c r="L85" s="622">
        <f t="shared" ref="L85" si="7">SUM(L54:L77)+L84</f>
        <v>0</v>
      </c>
      <c r="M85" s="622">
        <f t="shared" ref="M85" si="8">SUM(M54:M77)+M84</f>
        <v>0</v>
      </c>
      <c r="N85" s="622">
        <f t="shared" ref="N85" si="9">SUM(N54:N77)+N84</f>
        <v>0</v>
      </c>
      <c r="O85" s="622">
        <f t="shared" ref="O85" si="10">SUM(O54:O77)+O84</f>
        <v>0</v>
      </c>
      <c r="P85" s="622">
        <f t="shared" ref="P85" si="11">SUM(P54:P77)+P84</f>
        <v>0</v>
      </c>
      <c r="Q85" s="622">
        <f t="shared" ref="Q85" si="12">SUM(Q54:Q77)+Q84</f>
        <v>0</v>
      </c>
      <c r="R85" s="622">
        <f>SUM(R54:R77)+R84</f>
        <v>425069.4275492517</v>
      </c>
      <c r="U85" s="152"/>
      <c r="V85" s="153"/>
    </row>
    <row r="86" spans="2:22" ht="20.25" customHeight="1">
      <c r="B86" s="452" t="s">
        <v>533</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hidden="1">
      <c r="E88" s="9"/>
    </row>
    <row r="89" spans="2:22" ht="21" hidden="1" customHeight="1">
      <c r="B89" s="118" t="s">
        <v>534</v>
      </c>
      <c r="F89" s="588"/>
    </row>
    <row r="90" spans="2:22" s="548" customFormat="1" ht="27.75" hidden="1" customHeight="1">
      <c r="B90" s="569" t="s">
        <v>554</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c r="D93" s="555"/>
      <c r="E93" s="555"/>
      <c r="F93" s="556"/>
      <c r="G93" s="556"/>
      <c r="H93" s="555"/>
      <c r="I93" s="556">
        <f>SUM('5.  2015-2020 LRAM'!Y565:AL565)</f>
        <v>19221.887811369197</v>
      </c>
      <c r="J93" s="555">
        <f>SUM('5.  2015-2020 LRAM'!Y748:AL748)</f>
        <v>0</v>
      </c>
      <c r="K93" s="555">
        <f>SUM('5.  2015-2020 LRAM'!Y931:AL931)</f>
        <v>0</v>
      </c>
      <c r="L93" s="555">
        <f>SUM('5.  2015-2020 LRAM'!Y1114:AL1114)</f>
        <v>0</v>
      </c>
      <c r="M93" s="555">
        <f>SUM(C93:L93)</f>
        <v>19221.887811369197</v>
      </c>
      <c r="T93" s="197"/>
      <c r="U93" s="197"/>
    </row>
    <row r="94" spans="2:22" s="90" customFormat="1" ht="23.25" hidden="1" customHeight="1">
      <c r="B94" s="198">
        <v>2012</v>
      </c>
      <c r="C94" s="557"/>
      <c r="D94" s="556"/>
      <c r="E94" s="555"/>
      <c r="F94" s="556"/>
      <c r="G94" s="556"/>
      <c r="H94" s="555"/>
      <c r="I94" s="556">
        <f>SUM('5.  2015-2020 LRAM'!Y566:AL566)</f>
        <v>19001.978657661999</v>
      </c>
      <c r="J94" s="555">
        <f>SUM('5.  2015-2020 LRAM'!Y749:AL749)</f>
        <v>0</v>
      </c>
      <c r="K94" s="555">
        <f>SUM('5.  2015-2020 LRAM'!Y932:AL932)</f>
        <v>0</v>
      </c>
      <c r="L94" s="555">
        <f>SUM('5.  2015-2020 LRAM'!Y1115:AL1115)</f>
        <v>0</v>
      </c>
      <c r="M94" s="555">
        <f>SUM(D94:L94)</f>
        <v>19001.978657661999</v>
      </c>
      <c r="T94" s="197"/>
      <c r="U94" s="197"/>
    </row>
    <row r="95" spans="2:22" s="90" customFormat="1" ht="23.25" hidden="1" customHeight="1">
      <c r="B95" s="198">
        <v>2013</v>
      </c>
      <c r="C95" s="558"/>
      <c r="D95" s="558"/>
      <c r="E95" s="556"/>
      <c r="F95" s="556"/>
      <c r="G95" s="556"/>
      <c r="H95" s="555"/>
      <c r="I95" s="556">
        <f>SUM('5.  2015-2020 LRAM'!Y567:AL567)</f>
        <v>24618.112886395997</v>
      </c>
      <c r="J95" s="555">
        <f>SUM('5.  2015-2020 LRAM'!Y750:AL750)</f>
        <v>0</v>
      </c>
      <c r="K95" s="555">
        <f>SUM('5.  2015-2020 LRAM'!Y933:AL933)</f>
        <v>0</v>
      </c>
      <c r="L95" s="555">
        <f>SUM('5.  2015-2020 LRAM'!Y1116:AL1116)</f>
        <v>0</v>
      </c>
      <c r="M95" s="555">
        <f>SUM(C95:L95)</f>
        <v>24618.112886395997</v>
      </c>
      <c r="T95" s="197"/>
      <c r="U95" s="197"/>
    </row>
    <row r="96" spans="2:22" s="90" customFormat="1" ht="23.25" hidden="1" customHeight="1">
      <c r="B96" s="198">
        <v>2014</v>
      </c>
      <c r="C96" s="558"/>
      <c r="D96" s="558"/>
      <c r="E96" s="558"/>
      <c r="F96" s="556"/>
      <c r="G96" s="556"/>
      <c r="H96" s="555"/>
      <c r="I96" s="556">
        <f>SUM('5.  2015-2020 LRAM'!Y568:AL568)</f>
        <v>42090.878771593998</v>
      </c>
      <c r="J96" s="555">
        <f>SUM('5.  2015-2020 LRAM'!Y751:AL751)</f>
        <v>0</v>
      </c>
      <c r="K96" s="555">
        <f>SUM('5.  2015-2020 LRAM'!Y934:AL934)</f>
        <v>0</v>
      </c>
      <c r="L96" s="555">
        <f>SUM('5.  2015-2020 LRAM'!Y1117:AL1117)</f>
        <v>0</v>
      </c>
      <c r="M96" s="555">
        <f>SUM(F96:L96)</f>
        <v>42090.878771593998</v>
      </c>
      <c r="T96" s="197"/>
      <c r="U96" s="197"/>
    </row>
    <row r="97" spans="2:21" s="90" customFormat="1" ht="23.25" hidden="1" customHeight="1">
      <c r="B97" s="198">
        <v>2015</v>
      </c>
      <c r="C97" s="558"/>
      <c r="D97" s="558"/>
      <c r="E97" s="558"/>
      <c r="F97" s="558"/>
      <c r="G97" s="556"/>
      <c r="H97" s="555"/>
      <c r="I97" s="556" t="e">
        <f>SUM('5.  2015-2020 LRAM'!Y569:AL569)+'8.  Streetlighting'!#REF!</f>
        <v>#REF!</v>
      </c>
      <c r="J97" s="555">
        <f>SUM('5.  2015-2020 LRAM'!Y752:AL752)</f>
        <v>0</v>
      </c>
      <c r="K97" s="555">
        <f>SUM('5.  2015-2020 LRAM'!Y935:AL935)</f>
        <v>0</v>
      </c>
      <c r="L97" s="555">
        <f>SUM('5.  2015-2020 LRAM'!Y1118:AL1118)</f>
        <v>0</v>
      </c>
      <c r="M97" s="555" t="e">
        <f>SUM(G97:L97)</f>
        <v>#REF!</v>
      </c>
      <c r="T97" s="197"/>
      <c r="U97" s="197"/>
    </row>
    <row r="98" spans="2:21" s="90" customFormat="1" ht="23.25" hidden="1" customHeight="1">
      <c r="B98" s="198">
        <v>2016</v>
      </c>
      <c r="C98" s="558"/>
      <c r="D98" s="558"/>
      <c r="E98" s="558"/>
      <c r="F98" s="558"/>
      <c r="G98" s="558"/>
      <c r="H98" s="555"/>
      <c r="I98" s="556" t="e">
        <f>SUM('5.  2015-2020 LRAM'!Y570:AL570)+'8.  Streetlighting'!#REF!</f>
        <v>#REF!</v>
      </c>
      <c r="J98" s="555">
        <f>SUM('5.  2015-2020 LRAM'!Y753:AL753)</f>
        <v>0</v>
      </c>
      <c r="K98" s="555">
        <f>SUM('5.  2015-2020 LRAM'!Y936:AL936)</f>
        <v>0</v>
      </c>
      <c r="L98" s="555">
        <f>SUM('5.  2015-2020 LRAM'!Y1119:AL1119)</f>
        <v>0</v>
      </c>
      <c r="M98" s="555" t="e">
        <f>SUM(H98:L98)</f>
        <v>#REF!</v>
      </c>
      <c r="T98" s="197"/>
      <c r="U98" s="197"/>
    </row>
    <row r="99" spans="2:21" s="90" customFormat="1" ht="23.25" hidden="1" customHeight="1">
      <c r="B99" s="198">
        <v>2017</v>
      </c>
      <c r="C99" s="558"/>
      <c r="D99" s="558"/>
      <c r="E99" s="558"/>
      <c r="F99" s="558"/>
      <c r="G99" s="558"/>
      <c r="H99" s="558"/>
      <c r="I99" s="555" t="e">
        <f>SUM('5.  2015-2020 LRAM'!Y571:AL571)+'8.  Streetlighting'!#REF!</f>
        <v>#REF!</v>
      </c>
      <c r="J99" s="555">
        <f>SUM('5.  2015-2020 LRAM'!Y754:AL754)</f>
        <v>0</v>
      </c>
      <c r="K99" s="555">
        <f>SUM('5.  2015-2020 LRAM'!Y937:AL937)</f>
        <v>0</v>
      </c>
      <c r="L99" s="555">
        <f>SUM('5.  2015-2020 LRAM'!Y1120:AL1120)</f>
        <v>0</v>
      </c>
      <c r="M99" s="555" t="e">
        <f>SUM(I99:L99)</f>
        <v>#REF!</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516</v>
      </c>
      <c r="C103" s="554">
        <f>C93</f>
        <v>0</v>
      </c>
      <c r="D103" s="555">
        <f>D93+D94</f>
        <v>0</v>
      </c>
      <c r="E103" s="555">
        <f>E93+E94+E95</f>
        <v>0</v>
      </c>
      <c r="F103" s="555">
        <f>F93+F94+F95+F96</f>
        <v>0</v>
      </c>
      <c r="G103" s="555">
        <f>G93+G94+G95+G96+G97</f>
        <v>0</v>
      </c>
      <c r="H103" s="555">
        <f>H93+H94+H95+H96+H97+H98</f>
        <v>0</v>
      </c>
      <c r="I103" s="555" t="e">
        <f>I93+I94+I95+I96+I97+I98+I99</f>
        <v>#REF!</v>
      </c>
      <c r="J103" s="555">
        <f>J93+J94+J95+J96+J97+J98+J99+J100</f>
        <v>0</v>
      </c>
      <c r="K103" s="555">
        <f>K93+K94+K95+K96+K97+K98+K99+K100+K101</f>
        <v>0</v>
      </c>
      <c r="L103" s="555">
        <f>SUM(L93:L102)</f>
        <v>0</v>
      </c>
      <c r="M103" s="555" t="e">
        <f>SUM(M93:M102)</f>
        <v>#REF!</v>
      </c>
      <c r="T103" s="199"/>
      <c r="U103" s="199"/>
    </row>
    <row r="104" spans="2:21" s="27" customFormat="1" ht="24.75" hidden="1" customHeight="1">
      <c r="B104" s="571" t="s">
        <v>515</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1310</v>
      </c>
      <c r="J105" s="553">
        <f>'6.  Carrying Charges'!W132-I105</f>
        <v>6921</v>
      </c>
      <c r="K105" s="553">
        <f>'6.  Carrying Charges'!W147-J105-I105</f>
        <v>9813</v>
      </c>
      <c r="L105" s="553">
        <v>0</v>
      </c>
      <c r="M105" s="555">
        <f>SUM(C105:L105)</f>
        <v>18044</v>
      </c>
    </row>
    <row r="106" spans="2:21" ht="23.25" hidden="1" customHeight="1">
      <c r="B106" s="570" t="s">
        <v>26</v>
      </c>
      <c r="C106" s="553">
        <f>C103-C104+C105</f>
        <v>0</v>
      </c>
      <c r="D106" s="553">
        <f t="shared" ref="D106:J106" si="13">D103-D104+D105</f>
        <v>0</v>
      </c>
      <c r="E106" s="553">
        <f t="shared" si="13"/>
        <v>0</v>
      </c>
      <c r="F106" s="553">
        <f t="shared" si="13"/>
        <v>0</v>
      </c>
      <c r="G106" s="553">
        <f t="shared" si="13"/>
        <v>0</v>
      </c>
      <c r="H106" s="553">
        <f t="shared" si="13"/>
        <v>0</v>
      </c>
      <c r="I106" s="553" t="e">
        <f t="shared" si="13"/>
        <v>#REF!</v>
      </c>
      <c r="J106" s="553">
        <f t="shared" si="13"/>
        <v>6921</v>
      </c>
      <c r="K106" s="553">
        <f>K103-K104+K105</f>
        <v>9813</v>
      </c>
      <c r="L106" s="553">
        <f>L103-L104+L105</f>
        <v>0</v>
      </c>
      <c r="M106" s="553" t="e">
        <f>M103-M104+M105</f>
        <v>#REF!</v>
      </c>
    </row>
    <row r="108" spans="2:21">
      <c r="B108" s="588" t="s">
        <v>523</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25" right="0.25" top="0.75" bottom="0.75" header="0.3" footer="0.3"/>
  <pageSetup scale="32" fitToHeight="0" orientation="landscape" r:id="rId1"/>
  <headerFooter>
    <oddFooter>&amp;R&amp;P of &amp;N</oddFoot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49"/>
  <sheetViews>
    <sheetView topLeftCell="A13" zoomScale="80" zoomScaleNormal="80" workbookViewId="0">
      <selection activeCell="E38" sqref="E38:F38"/>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405</v>
      </c>
    </row>
    <row r="16" spans="2:3" ht="27" customHeight="1" thickBot="1">
      <c r="C16" s="568" t="s">
        <v>548</v>
      </c>
    </row>
    <row r="19" spans="2:8" ht="15.75">
      <c r="B19" s="536" t="s">
        <v>612</v>
      </c>
    </row>
    <row r="20" spans="2:8" ht="13.5" customHeight="1"/>
    <row r="21" spans="2:8" ht="40.9" customHeight="1">
      <c r="B21" s="874" t="s">
        <v>678</v>
      </c>
      <c r="C21" s="874"/>
      <c r="D21" s="874"/>
      <c r="E21" s="874"/>
      <c r="F21" s="874"/>
      <c r="G21" s="874"/>
      <c r="H21" s="874"/>
    </row>
    <row r="23" spans="2:8" s="608" customFormat="1" ht="15.75">
      <c r="B23" s="618" t="s">
        <v>543</v>
      </c>
      <c r="C23" s="618" t="s">
        <v>558</v>
      </c>
      <c r="D23" s="618" t="s">
        <v>542</v>
      </c>
      <c r="E23" s="881" t="s">
        <v>34</v>
      </c>
      <c r="F23" s="882"/>
      <c r="G23" s="881" t="s">
        <v>541</v>
      </c>
      <c r="H23" s="882"/>
    </row>
    <row r="24" spans="2:8" ht="90">
      <c r="B24" s="607">
        <v>1</v>
      </c>
      <c r="C24" s="643" t="s">
        <v>368</v>
      </c>
      <c r="D24" s="785" t="s">
        <v>763</v>
      </c>
      <c r="E24" s="879" t="s">
        <v>727</v>
      </c>
      <c r="F24" s="880"/>
      <c r="G24" s="786" t="s">
        <v>764</v>
      </c>
      <c r="H24" s="784"/>
    </row>
    <row r="25" spans="2:8" s="667" customFormat="1" ht="60">
      <c r="B25" s="788">
        <v>2</v>
      </c>
      <c r="C25" s="789" t="s">
        <v>369</v>
      </c>
      <c r="D25" s="787" t="s">
        <v>735</v>
      </c>
      <c r="E25" s="883" t="s">
        <v>729</v>
      </c>
      <c r="F25" s="884"/>
      <c r="G25" s="786" t="s">
        <v>730</v>
      </c>
      <c r="H25" s="790"/>
    </row>
    <row r="26" spans="2:8" ht="14.45" customHeight="1">
      <c r="B26" s="607">
        <v>3</v>
      </c>
      <c r="C26" s="643" t="s">
        <v>732</v>
      </c>
      <c r="D26" s="787" t="s">
        <v>699</v>
      </c>
      <c r="E26" s="879" t="s">
        <v>731</v>
      </c>
      <c r="F26" s="880"/>
      <c r="G26" s="885" t="s">
        <v>728</v>
      </c>
      <c r="H26" s="886"/>
    </row>
    <row r="27" spans="2:8">
      <c r="B27" s="607">
        <v>4</v>
      </c>
      <c r="C27" s="643"/>
      <c r="D27" s="606"/>
      <c r="E27" s="879"/>
      <c r="F27" s="880"/>
      <c r="G27" s="885"/>
      <c r="H27" s="886"/>
    </row>
    <row r="28" spans="2:8">
      <c r="B28" s="607">
        <v>5</v>
      </c>
      <c r="C28" s="643"/>
      <c r="D28" s="606"/>
      <c r="E28" s="879"/>
      <c r="F28" s="880"/>
      <c r="G28" s="885"/>
      <c r="H28" s="886"/>
    </row>
    <row r="29" spans="2:8">
      <c r="B29" s="607">
        <v>6</v>
      </c>
      <c r="C29" s="643"/>
      <c r="D29" s="606"/>
      <c r="E29" s="879"/>
      <c r="F29" s="880"/>
      <c r="G29" s="885"/>
      <c r="H29" s="886"/>
    </row>
    <row r="30" spans="2:8">
      <c r="B30" s="607">
        <v>7</v>
      </c>
      <c r="C30" s="643"/>
      <c r="D30" s="606"/>
      <c r="E30" s="879"/>
      <c r="F30" s="880"/>
      <c r="G30" s="885"/>
      <c r="H30" s="886"/>
    </row>
    <row r="31" spans="2:8">
      <c r="B31" s="607">
        <v>8</v>
      </c>
      <c r="C31" s="643"/>
      <c r="D31" s="606"/>
      <c r="E31" s="879"/>
      <c r="F31" s="880"/>
      <c r="G31" s="885"/>
      <c r="H31" s="886"/>
    </row>
    <row r="32" spans="2:8">
      <c r="B32" s="607">
        <v>9</v>
      </c>
      <c r="C32" s="643"/>
      <c r="D32" s="606"/>
      <c r="E32" s="879"/>
      <c r="F32" s="880"/>
      <c r="G32" s="885"/>
      <c r="H32" s="886"/>
    </row>
    <row r="33" spans="2:8">
      <c r="B33" s="607" t="s">
        <v>477</v>
      </c>
      <c r="C33" s="643"/>
      <c r="D33" s="606"/>
      <c r="E33" s="879"/>
      <c r="F33" s="880"/>
      <c r="G33" s="885"/>
      <c r="H33" s="886"/>
    </row>
    <row r="35" spans="2:8" ht="30.75" customHeight="1">
      <c r="B35" s="536" t="s">
        <v>608</v>
      </c>
    </row>
    <row r="36" spans="2:8" ht="23.25" customHeight="1">
      <c r="B36" s="567" t="s">
        <v>613</v>
      </c>
      <c r="C36" s="604"/>
      <c r="D36" s="604"/>
      <c r="E36" s="604"/>
      <c r="F36" s="604"/>
      <c r="G36" s="604"/>
      <c r="H36" s="604"/>
    </row>
    <row r="38" spans="2:8" s="90" customFormat="1" ht="15.75">
      <c r="B38" s="618" t="s">
        <v>543</v>
      </c>
      <c r="C38" s="618" t="s">
        <v>558</v>
      </c>
      <c r="D38" s="618" t="s">
        <v>542</v>
      </c>
      <c r="E38" s="881" t="s">
        <v>34</v>
      </c>
      <c r="F38" s="882"/>
      <c r="G38" s="881" t="s">
        <v>541</v>
      </c>
      <c r="H38" s="882"/>
    </row>
    <row r="39" spans="2:8" ht="32.25" customHeight="1">
      <c r="B39" s="607">
        <v>1</v>
      </c>
      <c r="C39" s="643" t="s">
        <v>169</v>
      </c>
      <c r="D39" s="606" t="s">
        <v>796</v>
      </c>
      <c r="E39" s="879" t="s">
        <v>797</v>
      </c>
      <c r="F39" s="880"/>
      <c r="G39" s="885" t="s">
        <v>798</v>
      </c>
      <c r="H39" s="886"/>
    </row>
    <row r="40" spans="2:8">
      <c r="B40" s="607">
        <v>2</v>
      </c>
      <c r="C40" s="643"/>
      <c r="D40" s="606"/>
      <c r="E40" s="879"/>
      <c r="F40" s="880"/>
      <c r="G40" s="885"/>
      <c r="H40" s="886"/>
    </row>
    <row r="41" spans="2:8">
      <c r="B41" s="607">
        <v>3</v>
      </c>
      <c r="C41" s="643"/>
      <c r="D41" s="606"/>
      <c r="E41" s="879"/>
      <c r="F41" s="880"/>
      <c r="G41" s="885"/>
      <c r="H41" s="886"/>
    </row>
    <row r="42" spans="2:8">
      <c r="B42" s="607">
        <v>4</v>
      </c>
      <c r="C42" s="643"/>
      <c r="D42" s="606"/>
      <c r="E42" s="879"/>
      <c r="F42" s="880"/>
      <c r="G42" s="885"/>
      <c r="H42" s="886"/>
    </row>
    <row r="43" spans="2:8">
      <c r="B43" s="607">
        <v>5</v>
      </c>
      <c r="C43" s="643"/>
      <c r="D43" s="606"/>
      <c r="E43" s="879"/>
      <c r="F43" s="880"/>
      <c r="G43" s="885"/>
      <c r="H43" s="886"/>
    </row>
    <row r="44" spans="2:8">
      <c r="B44" s="607">
        <v>6</v>
      </c>
      <c r="C44" s="643"/>
      <c r="D44" s="606"/>
      <c r="E44" s="879"/>
      <c r="F44" s="880"/>
      <c r="G44" s="885"/>
      <c r="H44" s="886"/>
    </row>
    <row r="45" spans="2:8">
      <c r="B45" s="607">
        <v>7</v>
      </c>
      <c r="C45" s="643"/>
      <c r="D45" s="606"/>
      <c r="E45" s="879"/>
      <c r="F45" s="880"/>
      <c r="G45" s="885"/>
      <c r="H45" s="886"/>
    </row>
    <row r="46" spans="2:8">
      <c r="B46" s="607">
        <v>8</v>
      </c>
      <c r="C46" s="643"/>
      <c r="D46" s="606"/>
      <c r="E46" s="879"/>
      <c r="F46" s="880"/>
      <c r="G46" s="885"/>
      <c r="H46" s="886"/>
    </row>
    <row r="47" spans="2:8">
      <c r="B47" s="607">
        <v>9</v>
      </c>
      <c r="C47" s="643"/>
      <c r="D47" s="606"/>
      <c r="E47" s="879"/>
      <c r="F47" s="880"/>
      <c r="G47" s="885"/>
      <c r="H47" s="886"/>
    </row>
    <row r="48" spans="2:8">
      <c r="B48" s="607">
        <v>10</v>
      </c>
      <c r="C48" s="643"/>
      <c r="D48" s="606"/>
      <c r="E48" s="879"/>
      <c r="F48" s="880"/>
      <c r="G48" s="885"/>
      <c r="H48" s="886"/>
    </row>
    <row r="49" spans="2:8">
      <c r="B49" s="607" t="s">
        <v>477</v>
      </c>
      <c r="C49" s="643"/>
      <c r="D49" s="606"/>
      <c r="E49" s="879"/>
      <c r="F49" s="880"/>
      <c r="G49" s="885"/>
      <c r="H49" s="886"/>
    </row>
  </sheetData>
  <mergeCells count="45">
    <mergeCell ref="E48:F48"/>
    <mergeCell ref="G48:H48"/>
    <mergeCell ref="E49:F49"/>
    <mergeCell ref="G49:H49"/>
    <mergeCell ref="E45:F45"/>
    <mergeCell ref="G45:H45"/>
    <mergeCell ref="E46:F46"/>
    <mergeCell ref="G46:H46"/>
    <mergeCell ref="E47:F47"/>
    <mergeCell ref="G47:H47"/>
    <mergeCell ref="E42:F42"/>
    <mergeCell ref="G42:H42"/>
    <mergeCell ref="E43:F43"/>
    <mergeCell ref="G43:H43"/>
    <mergeCell ref="E44:F44"/>
    <mergeCell ref="G44:H44"/>
    <mergeCell ref="E39:F39"/>
    <mergeCell ref="G39:H39"/>
    <mergeCell ref="E40:F40"/>
    <mergeCell ref="G40:H40"/>
    <mergeCell ref="E41:F41"/>
    <mergeCell ref="G41:H41"/>
    <mergeCell ref="G30:H30"/>
    <mergeCell ref="G31:H31"/>
    <mergeCell ref="G32:H32"/>
    <mergeCell ref="G33:H33"/>
    <mergeCell ref="E38:F38"/>
    <mergeCell ref="G38:H38"/>
    <mergeCell ref="E33:F33"/>
    <mergeCell ref="B21:H21"/>
    <mergeCell ref="E32:F32"/>
    <mergeCell ref="G23:H23"/>
    <mergeCell ref="E23:F23"/>
    <mergeCell ref="E24:F24"/>
    <mergeCell ref="E25:F25"/>
    <mergeCell ref="E26:F26"/>
    <mergeCell ref="E27:F27"/>
    <mergeCell ref="E28:F28"/>
    <mergeCell ref="E29:F29"/>
    <mergeCell ref="E30:F30"/>
    <mergeCell ref="E31:F31"/>
    <mergeCell ref="G26:H26"/>
    <mergeCell ref="G27:H27"/>
    <mergeCell ref="G28:H28"/>
    <mergeCell ref="G29:H29"/>
  </mergeCells>
  <pageMargins left="0.25" right="0.25" top="0.75" bottom="0.75" header="0.3" footer="0.3"/>
  <pageSetup scale="57"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C39:C49 C24:C33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3" zoomScale="80" zoomScaleNormal="80" workbookViewId="0">
      <selection activeCell="Q54" sqref="A1:Q5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405</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548</v>
      </c>
      <c r="P7" s="105"/>
      <c r="Q7" s="105"/>
    </row>
    <row r="8" spans="2:17" s="104" customFormat="1" ht="30" customHeight="1">
      <c r="D8" s="573"/>
      <c r="P8" s="105"/>
      <c r="Q8" s="105"/>
    </row>
    <row r="9" spans="2:17" s="2" customFormat="1" ht="24.75" customHeight="1">
      <c r="B9" s="118" t="s">
        <v>410</v>
      </c>
      <c r="C9" s="17"/>
      <c r="D9" s="454"/>
    </row>
    <row r="10" spans="2:17" s="17" customFormat="1" ht="16.5" customHeight="1"/>
    <row r="11" spans="2:17" s="17" customFormat="1" ht="36.75" customHeight="1">
      <c r="B11" s="887" t="s">
        <v>560</v>
      </c>
      <c r="C11" s="887"/>
      <c r="D11" s="887"/>
      <c r="E11" s="887"/>
      <c r="F11" s="887"/>
      <c r="G11" s="887"/>
      <c r="H11" s="887"/>
      <c r="I11" s="887"/>
      <c r="J11" s="887"/>
      <c r="K11" s="887"/>
      <c r="L11" s="887"/>
      <c r="M11" s="887"/>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Streetlighting</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0</v>
      </c>
      <c r="D15" s="450"/>
      <c r="E15" s="450"/>
      <c r="F15" s="450"/>
      <c r="G15" s="450"/>
      <c r="H15" s="450"/>
      <c r="I15" s="450"/>
      <c r="J15" s="450"/>
      <c r="K15" s="450"/>
      <c r="L15" s="450"/>
      <c r="M15" s="450"/>
      <c r="N15" s="450"/>
      <c r="O15" s="450"/>
      <c r="P15" s="451"/>
      <c r="Q15" s="451"/>
    </row>
    <row r="16" spans="2:17" s="455" customFormat="1" ht="15.75" customHeight="1">
      <c r="B16" s="460" t="s">
        <v>28</v>
      </c>
      <c r="C16" s="625">
        <f>SUM(D16:Q16)</f>
        <v>0</v>
      </c>
      <c r="D16" s="449"/>
      <c r="E16" s="449"/>
      <c r="F16" s="449"/>
      <c r="G16" s="449"/>
      <c r="H16" s="449"/>
      <c r="I16" s="449"/>
      <c r="J16" s="449"/>
      <c r="K16" s="451"/>
      <c r="L16" s="451"/>
      <c r="M16" s="451"/>
      <c r="N16" s="451"/>
      <c r="O16" s="451"/>
      <c r="P16" s="451"/>
      <c r="Q16" s="451"/>
    </row>
    <row r="17" spans="2:17" s="17" customFormat="1" ht="15.75" customHeight="1"/>
    <row r="18" spans="2:17" s="25" customFormat="1" ht="15.75" customHeight="1">
      <c r="B18" s="191" t="s">
        <v>449</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672</v>
      </c>
      <c r="C20" s="452"/>
      <c r="D20" s="453"/>
    </row>
    <row r="21" spans="2:17" s="437" customFormat="1" ht="21" customHeight="1">
      <c r="B21" s="459" t="s">
        <v>365</v>
      </c>
      <c r="C21" s="452" t="s">
        <v>412</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411</v>
      </c>
      <c r="C24" s="118"/>
      <c r="D24" s="454"/>
    </row>
    <row r="25" spans="2:17" s="2" customFormat="1" ht="15.75" customHeight="1">
      <c r="D25" s="20"/>
    </row>
    <row r="26" spans="2:17" s="2" customFormat="1" ht="42" customHeight="1">
      <c r="B26" s="887" t="s">
        <v>559</v>
      </c>
      <c r="C26" s="887"/>
      <c r="D26" s="887"/>
      <c r="E26" s="887"/>
      <c r="F26" s="887"/>
      <c r="G26" s="887"/>
      <c r="H26" s="887"/>
      <c r="I26" s="887"/>
      <c r="J26" s="887"/>
      <c r="K26" s="887"/>
      <c r="L26" s="887"/>
      <c r="M26" s="887"/>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Streetlighting</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v>0</v>
      </c>
      <c r="E30" s="461">
        <v>0</v>
      </c>
      <c r="F30" s="461">
        <v>0</v>
      </c>
      <c r="G30" s="461">
        <v>0</v>
      </c>
      <c r="H30" s="461"/>
      <c r="I30" s="461"/>
      <c r="J30" s="461"/>
      <c r="K30" s="461"/>
      <c r="L30" s="461"/>
      <c r="M30" s="461"/>
      <c r="N30" s="461"/>
      <c r="O30" s="461"/>
      <c r="P30" s="461"/>
      <c r="Q30" s="451"/>
    </row>
    <row r="31" spans="2:17" s="462" customFormat="1" ht="15" customHeight="1">
      <c r="B31" s="460" t="s">
        <v>28</v>
      </c>
      <c r="C31" s="625">
        <f>SUM(D31:Q31)</f>
        <v>0</v>
      </c>
      <c r="D31" s="449">
        <v>0</v>
      </c>
      <c r="E31" s="449">
        <v>0</v>
      </c>
      <c r="F31" s="449">
        <v>0</v>
      </c>
      <c r="G31" s="449">
        <v>0</v>
      </c>
      <c r="H31" s="449"/>
      <c r="I31" s="449"/>
      <c r="J31" s="449"/>
      <c r="K31" s="451"/>
      <c r="L31" s="451"/>
      <c r="M31" s="451"/>
      <c r="N31" s="451"/>
      <c r="O31" s="451"/>
      <c r="P31" s="451"/>
      <c r="Q31" s="451"/>
    </row>
    <row r="32" spans="2:17" s="17" customFormat="1" ht="15.75" customHeight="1"/>
    <row r="33" spans="2:32" s="25" customFormat="1" ht="15.75" customHeight="1">
      <c r="B33" s="191" t="s">
        <v>449</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672</v>
      </c>
      <c r="C35" s="452"/>
      <c r="D35" s="453"/>
      <c r="E35" s="93"/>
      <c r="F35" s="93"/>
      <c r="G35" s="93"/>
      <c r="H35" s="93"/>
      <c r="I35" s="93"/>
      <c r="J35" s="93"/>
      <c r="K35" s="93"/>
      <c r="L35" s="93"/>
      <c r="M35" s="93"/>
      <c r="N35" s="93"/>
      <c r="O35" s="93"/>
      <c r="P35" s="93"/>
      <c r="Q35" s="93"/>
    </row>
    <row r="36" spans="2:32" s="437" customFormat="1" ht="21" customHeight="1">
      <c r="B36" s="459" t="s">
        <v>365</v>
      </c>
      <c r="C36" s="452" t="s">
        <v>412</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451</v>
      </c>
      <c r="C39" s="35"/>
      <c r="D39" s="34"/>
      <c r="E39" s="39"/>
      <c r="F39" s="40"/>
    </row>
    <row r="40" spans="2:32" s="70" customFormat="1" ht="39" customHeight="1">
      <c r="B40" s="887" t="s">
        <v>606</v>
      </c>
      <c r="C40" s="887"/>
      <c r="D40" s="887"/>
      <c r="E40" s="887"/>
      <c r="F40" s="887"/>
      <c r="G40" s="887"/>
      <c r="H40" s="887"/>
      <c r="I40" s="887"/>
      <c r="J40" s="887"/>
      <c r="K40" s="887"/>
      <c r="L40" s="887"/>
      <c r="M40" s="887"/>
      <c r="N40" s="613"/>
      <c r="O40" s="613"/>
      <c r="P40" s="613"/>
      <c r="Q40" s="613"/>
    </row>
    <row r="41" spans="2:32" s="2" customFormat="1" ht="16.5" customHeight="1">
      <c r="B41" s="10"/>
      <c r="C41" s="10"/>
      <c r="D41" s="22"/>
      <c r="E41" s="20"/>
      <c r="F41" s="20"/>
      <c r="G41" s="20"/>
      <c r="R41" s="20"/>
    </row>
    <row r="42" spans="2:32" s="17" customFormat="1" ht="56.25" customHeight="1">
      <c r="B42" s="242" t="s">
        <v>233</v>
      </c>
      <c r="C42" s="242" t="s">
        <v>603</v>
      </c>
      <c r="D42" s="242" t="str">
        <f>'1.  LRAMVA Summary'!D52</f>
        <v>Residential</v>
      </c>
      <c r="E42" s="242" t="str">
        <f>'1.  LRAMVA Summary'!E52</f>
        <v>GS&lt;50 kW</v>
      </c>
      <c r="F42" s="242" t="str">
        <f>'1.  LRAMVA Summary'!F52</f>
        <v>GS&gt;50 kW</v>
      </c>
      <c r="G42" s="242" t="str">
        <f>'1.  LRAMVA Summary'!G52</f>
        <v>Streetlighting</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533</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scale="3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5" activePane="bottomLeft" state="frozen"/>
      <selection pane="bottomLeft" activeCell="K42" sqref="K42"/>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8" t="s">
        <v>171</v>
      </c>
      <c r="C4" s="85" t="s">
        <v>175</v>
      </c>
      <c r="D4" s="85"/>
      <c r="E4" s="49"/>
    </row>
    <row r="5" spans="1:26" s="18" customFormat="1" ht="26.25" hidden="1" customHeight="1" outlineLevel="1" thickBot="1">
      <c r="A5" s="4"/>
      <c r="B5" s="888"/>
      <c r="C5" s="86" t="s">
        <v>172</v>
      </c>
      <c r="D5" s="86"/>
      <c r="E5" s="49"/>
    </row>
    <row r="6" spans="1:26" ht="26.25" hidden="1" customHeight="1" outlineLevel="1" thickBot="1">
      <c r="B6" s="888"/>
      <c r="C6" s="894" t="s">
        <v>548</v>
      </c>
      <c r="D6" s="89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524</v>
      </c>
      <c r="C8" s="593" t="s">
        <v>479</v>
      </c>
      <c r="D8" s="592"/>
      <c r="M8" s="6"/>
      <c r="N8" s="6"/>
      <c r="O8" s="6"/>
      <c r="P8" s="6"/>
      <c r="Q8" s="6"/>
      <c r="R8" s="6"/>
      <c r="S8" s="6"/>
      <c r="T8" s="6"/>
      <c r="U8" s="6"/>
      <c r="V8" s="6"/>
      <c r="W8" s="6"/>
      <c r="X8" s="6"/>
      <c r="Y8" s="6"/>
      <c r="Z8" s="6"/>
    </row>
    <row r="9" spans="1:26" s="18" customFormat="1" ht="19.5" hidden="1" customHeight="1" outlineLevel="1">
      <c r="A9" s="4"/>
      <c r="B9" s="539"/>
      <c r="C9" s="593" t="s">
        <v>525</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1"/>
    </row>
    <row r="12" spans="1:26" ht="58.5" customHeight="1">
      <c r="B12" s="896" t="s">
        <v>614</v>
      </c>
      <c r="C12" s="896"/>
      <c r="D12" s="896"/>
      <c r="E12" s="896"/>
      <c r="F12" s="896"/>
      <c r="G12" s="896"/>
      <c r="H12" s="896"/>
      <c r="I12" s="896"/>
      <c r="J12" s="896"/>
      <c r="K12" s="896"/>
      <c r="L12" s="896"/>
      <c r="M12" s="896"/>
      <c r="N12" s="896"/>
      <c r="O12" s="89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681</v>
      </c>
      <c r="E14" s="471" t="s">
        <v>682</v>
      </c>
      <c r="F14" s="471" t="s">
        <v>683</v>
      </c>
      <c r="G14" s="471" t="s">
        <v>684</v>
      </c>
      <c r="H14" s="471" t="s">
        <v>685</v>
      </c>
      <c r="I14" s="471" t="s">
        <v>686</v>
      </c>
      <c r="J14" s="471" t="s">
        <v>687</v>
      </c>
      <c r="K14" s="471" t="s">
        <v>688</v>
      </c>
      <c r="L14" s="471" t="s">
        <v>689</v>
      </c>
      <c r="M14" s="471" t="s">
        <v>562</v>
      </c>
      <c r="N14" s="471" t="s">
        <v>563</v>
      </c>
      <c r="O14" s="471" t="s">
        <v>564</v>
      </c>
      <c r="P14" s="7"/>
    </row>
    <row r="15" spans="1:26" s="7" customFormat="1" ht="18.75" customHeight="1">
      <c r="B15" s="472" t="s">
        <v>187</v>
      </c>
      <c r="C15" s="889"/>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556</v>
      </c>
      <c r="C16" s="890"/>
      <c r="D16" s="476"/>
      <c r="E16" s="476"/>
      <c r="F16" s="476"/>
      <c r="G16" s="476"/>
      <c r="H16" s="476"/>
      <c r="I16" s="476"/>
      <c r="J16" s="476"/>
      <c r="K16" s="476"/>
      <c r="L16" s="476"/>
      <c r="M16" s="476"/>
      <c r="N16" s="476"/>
      <c r="O16" s="477"/>
    </row>
    <row r="17" spans="1:15" s="111" customFormat="1" ht="17.25" customHeight="1">
      <c r="B17" s="478" t="s">
        <v>557</v>
      </c>
      <c r="C17" s="89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92" t="str">
        <f>'2. LRAMVA Threshold'!D43</f>
        <v>kWh</v>
      </c>
      <c r="D18" s="46"/>
      <c r="E18" s="46">
        <v>1.41E-2</v>
      </c>
      <c r="F18" s="46">
        <v>1.4200000000000001E-2</v>
      </c>
      <c r="G18" s="46">
        <v>1.44E-2</v>
      </c>
      <c r="H18" s="46">
        <v>1.46E-2</v>
      </c>
      <c r="I18" s="46">
        <v>1.4800000000000001E-2</v>
      </c>
      <c r="J18" s="46">
        <v>1.1299999999999999E-2</v>
      </c>
      <c r="K18" s="46">
        <v>7.6E-3</v>
      </c>
      <c r="L18" s="46"/>
      <c r="M18" s="46"/>
      <c r="N18" s="46"/>
      <c r="O18" s="69"/>
    </row>
    <row r="19" spans="1:15" s="7" customFormat="1" ht="15" customHeight="1" outlineLevel="1">
      <c r="B19" s="535" t="s">
        <v>508</v>
      </c>
      <c r="C19" s="890"/>
      <c r="D19" s="46"/>
      <c r="E19" s="46"/>
      <c r="F19" s="46">
        <v>-2.0000000000000001E-4</v>
      </c>
      <c r="G19" s="46"/>
      <c r="H19" s="46"/>
      <c r="I19" s="46"/>
      <c r="J19" s="46"/>
      <c r="K19" s="46"/>
      <c r="L19" s="46"/>
      <c r="M19" s="46"/>
      <c r="N19" s="46"/>
      <c r="O19" s="69"/>
    </row>
    <row r="20" spans="1:15" s="7" customFormat="1" ht="15" customHeight="1" outlineLevel="1">
      <c r="B20" s="535" t="s">
        <v>509</v>
      </c>
      <c r="C20" s="890"/>
      <c r="D20" s="46"/>
      <c r="E20" s="46"/>
      <c r="F20" s="46"/>
      <c r="G20" s="46"/>
      <c r="H20" s="46"/>
      <c r="I20" s="46"/>
      <c r="J20" s="46"/>
      <c r="K20" s="46"/>
      <c r="L20" s="46"/>
      <c r="M20" s="46"/>
      <c r="N20" s="46"/>
      <c r="O20" s="69"/>
    </row>
    <row r="21" spans="1:15" s="7" customFormat="1" ht="15" customHeight="1" outlineLevel="1">
      <c r="B21" s="535" t="s">
        <v>690</v>
      </c>
      <c r="C21" s="890"/>
      <c r="D21" s="46"/>
      <c r="E21" s="46">
        <v>5.0000000000000001E-4</v>
      </c>
      <c r="F21" s="46">
        <v>8.9999999999999998E-4</v>
      </c>
      <c r="G21" s="46"/>
      <c r="H21" s="46"/>
      <c r="I21" s="46"/>
      <c r="J21" s="46"/>
      <c r="K21" s="46">
        <v>0</v>
      </c>
      <c r="L21" s="46"/>
      <c r="M21" s="46"/>
      <c r="N21" s="46"/>
      <c r="O21" s="69"/>
    </row>
    <row r="22" spans="1:15" s="7" customFormat="1" ht="14.25" customHeight="1">
      <c r="B22" s="535" t="s">
        <v>510</v>
      </c>
      <c r="C22" s="893"/>
      <c r="D22" s="65">
        <f>SUM(D18:D21)</f>
        <v>0</v>
      </c>
      <c r="E22" s="65">
        <f>SUM(E18:E21)</f>
        <v>1.46E-2</v>
      </c>
      <c r="F22" s="65">
        <f>SUM(F18:F21)</f>
        <v>1.49E-2</v>
      </c>
      <c r="G22" s="65">
        <f t="shared" ref="G22:N22" si="2">SUM(G18:G21)</f>
        <v>1.44E-2</v>
      </c>
      <c r="H22" s="65">
        <f t="shared" si="2"/>
        <v>1.46E-2</v>
      </c>
      <c r="I22" s="65">
        <f t="shared" si="2"/>
        <v>1.4800000000000001E-2</v>
      </c>
      <c r="J22" s="65">
        <f t="shared" si="2"/>
        <v>1.1299999999999999E-2</v>
      </c>
      <c r="K22" s="65">
        <f t="shared" si="2"/>
        <v>7.6E-3</v>
      </c>
      <c r="L22" s="65">
        <f t="shared" si="2"/>
        <v>0</v>
      </c>
      <c r="M22" s="65">
        <f t="shared" si="2"/>
        <v>0</v>
      </c>
      <c r="N22" s="65">
        <f t="shared" si="2"/>
        <v>0</v>
      </c>
      <c r="O22" s="76"/>
    </row>
    <row r="23" spans="1:15" s="63" customFormat="1">
      <c r="A23" s="62"/>
      <c r="B23" s="491" t="s">
        <v>511</v>
      </c>
      <c r="C23" s="481"/>
      <c r="D23" s="482"/>
      <c r="E23" s="483">
        <f>ROUND(SUM(D22*E16+E22*E17)/12,4)</f>
        <v>1.46E-2</v>
      </c>
      <c r="F23" s="483">
        <f>ROUND(SUM(E22*F16+F22*F17)/12,4)</f>
        <v>1.49E-2</v>
      </c>
      <c r="G23" s="483">
        <f>ROUND(SUM(F22*G16+G22*G17)/12,4)</f>
        <v>1.44E-2</v>
      </c>
      <c r="H23" s="483">
        <f>ROUND(SUM(G22*H16+H22*H17)/12,4)</f>
        <v>1.46E-2</v>
      </c>
      <c r="I23" s="483">
        <f>ROUND(SUM(H22*I16+I22*I17)/12,4)</f>
        <v>1.4800000000000001E-2</v>
      </c>
      <c r="J23" s="483">
        <f t="shared" ref="J23:N23" si="3">ROUND(SUM(I22*J16+J22*J17)/12,4)</f>
        <v>1.1299999999999999E-2</v>
      </c>
      <c r="K23" s="483">
        <f t="shared" si="3"/>
        <v>7.6E-3</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92" t="str">
        <f>'2. LRAMVA Threshold'!E43</f>
        <v>kWh</v>
      </c>
      <c r="D25" s="46"/>
      <c r="E25" s="46">
        <v>1.9400000000000001E-2</v>
      </c>
      <c r="F25" s="46">
        <v>1.95E-2</v>
      </c>
      <c r="G25" s="46">
        <v>1.9699999999999999E-2</v>
      </c>
      <c r="H25" s="46">
        <v>0.02</v>
      </c>
      <c r="I25" s="46">
        <v>2.0299999999999999E-2</v>
      </c>
      <c r="J25" s="46">
        <v>2.07E-2</v>
      </c>
      <c r="K25" s="46">
        <v>2.1000000000000001E-2</v>
      </c>
      <c r="L25" s="46"/>
      <c r="M25" s="46"/>
      <c r="N25" s="46"/>
      <c r="O25" s="69"/>
    </row>
    <row r="26" spans="1:15" s="18" customFormat="1" outlineLevel="1">
      <c r="A26" s="4"/>
      <c r="B26" s="535" t="s">
        <v>508</v>
      </c>
      <c r="C26" s="890"/>
      <c r="D26" s="46"/>
      <c r="E26" s="46"/>
      <c r="F26" s="46">
        <v>-1E-4</v>
      </c>
      <c r="G26" s="46"/>
      <c r="H26" s="46"/>
      <c r="I26" s="46"/>
      <c r="J26" s="46"/>
      <c r="K26" s="46"/>
      <c r="L26" s="46"/>
      <c r="M26" s="46"/>
      <c r="N26" s="46"/>
      <c r="O26" s="69"/>
    </row>
    <row r="27" spans="1:15" s="18" customFormat="1" outlineLevel="1">
      <c r="A27" s="4"/>
      <c r="B27" s="535" t="s">
        <v>691</v>
      </c>
      <c r="C27" s="890"/>
      <c r="D27" s="46"/>
      <c r="E27" s="46"/>
      <c r="F27" s="46"/>
      <c r="G27" s="46"/>
      <c r="H27" s="46"/>
      <c r="I27" s="46"/>
      <c r="J27" s="46"/>
      <c r="K27" s="46">
        <v>-1.5E-3</v>
      </c>
      <c r="L27" s="46"/>
      <c r="M27" s="46"/>
      <c r="N27" s="46"/>
      <c r="O27" s="69"/>
    </row>
    <row r="28" spans="1:15" s="18" customFormat="1" outlineLevel="1">
      <c r="A28" s="4"/>
      <c r="B28" s="535" t="s">
        <v>690</v>
      </c>
      <c r="C28" s="890"/>
      <c r="D28" s="46"/>
      <c r="E28" s="46"/>
      <c r="F28" s="46">
        <v>1.1000000000000001E-3</v>
      </c>
      <c r="G28" s="46"/>
      <c r="H28" s="46"/>
      <c r="I28" s="46"/>
      <c r="J28" s="46"/>
      <c r="K28" s="46">
        <v>0</v>
      </c>
      <c r="L28" s="46"/>
      <c r="M28" s="46"/>
      <c r="N28" s="46"/>
      <c r="O28" s="69"/>
    </row>
    <row r="29" spans="1:15" s="18" customFormat="1">
      <c r="A29" s="4"/>
      <c r="B29" s="535" t="s">
        <v>510</v>
      </c>
      <c r="C29" s="893"/>
      <c r="D29" s="65">
        <f>SUM(D25:D28)</f>
        <v>0</v>
      </c>
      <c r="E29" s="65">
        <f t="shared" ref="E29:N29" si="4">SUM(E25:E28)</f>
        <v>1.9400000000000001E-2</v>
      </c>
      <c r="F29" s="65">
        <f t="shared" si="4"/>
        <v>2.0500000000000001E-2</v>
      </c>
      <c r="G29" s="65">
        <f t="shared" si="4"/>
        <v>1.9699999999999999E-2</v>
      </c>
      <c r="H29" s="65">
        <f t="shared" si="4"/>
        <v>0.02</v>
      </c>
      <c r="I29" s="65">
        <f t="shared" si="4"/>
        <v>2.0299999999999999E-2</v>
      </c>
      <c r="J29" s="65">
        <f t="shared" si="4"/>
        <v>2.07E-2</v>
      </c>
      <c r="K29" s="65">
        <f t="shared" si="4"/>
        <v>1.95E-2</v>
      </c>
      <c r="L29" s="65">
        <f t="shared" si="4"/>
        <v>0</v>
      </c>
      <c r="M29" s="65">
        <f t="shared" si="4"/>
        <v>0</v>
      </c>
      <c r="N29" s="65">
        <f t="shared" si="4"/>
        <v>0</v>
      </c>
      <c r="O29" s="76"/>
    </row>
    <row r="30" spans="1:15" s="18" customFormat="1">
      <c r="A30" s="4"/>
      <c r="B30" s="491" t="s">
        <v>511</v>
      </c>
      <c r="C30" s="487"/>
      <c r="D30" s="71"/>
      <c r="E30" s="483">
        <f>ROUND(SUM(D29*E16+E29*E17)/12,4)</f>
        <v>1.9400000000000001E-2</v>
      </c>
      <c r="F30" s="483">
        <f t="shared" ref="F30:N30" si="5">ROUND(SUM(E29*F16+F29*F17)/12,4)</f>
        <v>2.0500000000000001E-2</v>
      </c>
      <c r="G30" s="483">
        <f t="shared" si="5"/>
        <v>1.9699999999999999E-2</v>
      </c>
      <c r="H30" s="483">
        <f t="shared" si="5"/>
        <v>0.02</v>
      </c>
      <c r="I30" s="483">
        <f t="shared" si="5"/>
        <v>2.0299999999999999E-2</v>
      </c>
      <c r="J30" s="483">
        <f>ROUND(SUM(I29*J16+J29*J17)/12,4)</f>
        <v>2.07E-2</v>
      </c>
      <c r="K30" s="483">
        <f t="shared" si="5"/>
        <v>1.95E-2</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'[3]1.  LRAMVA Summary'!B29</f>
        <v>GS&gt;50 kW</v>
      </c>
      <c r="C32" s="892" t="str">
        <f>'2. LRAMVA Threshold'!F43</f>
        <v>kW</v>
      </c>
      <c r="D32" s="46"/>
      <c r="E32" s="46">
        <v>3.9178000000000002</v>
      </c>
      <c r="F32" s="46">
        <v>3.9405000000000001</v>
      </c>
      <c r="G32" s="46">
        <v>3.9830999999999999</v>
      </c>
      <c r="H32" s="46">
        <v>4.0388999999999999</v>
      </c>
      <c r="I32" s="46">
        <v>4.0914000000000001</v>
      </c>
      <c r="J32" s="46">
        <v>4.165</v>
      </c>
      <c r="K32" s="46">
        <v>4.2316000000000003</v>
      </c>
      <c r="L32" s="46"/>
      <c r="M32" s="46"/>
      <c r="N32" s="46"/>
      <c r="O32" s="69"/>
    </row>
    <row r="33" spans="1:15" s="18" customFormat="1" outlineLevel="1">
      <c r="A33" s="4"/>
      <c r="B33" s="535" t="s">
        <v>508</v>
      </c>
      <c r="C33" s="890"/>
      <c r="D33" s="46"/>
      <c r="E33" s="46"/>
      <c r="F33" s="46">
        <v>-2.1999999999999999E-2</v>
      </c>
      <c r="G33" s="46"/>
      <c r="H33" s="46"/>
      <c r="I33" s="46"/>
      <c r="J33" s="46"/>
      <c r="K33" s="46"/>
      <c r="L33" s="46"/>
      <c r="M33" s="46"/>
      <c r="N33" s="46"/>
      <c r="O33" s="69"/>
    </row>
    <row r="34" spans="1:15" s="18" customFormat="1" outlineLevel="1">
      <c r="A34" s="4"/>
      <c r="B34" s="535" t="s">
        <v>691</v>
      </c>
      <c r="C34" s="890"/>
      <c r="D34" s="46"/>
      <c r="E34" s="46"/>
      <c r="F34" s="46"/>
      <c r="G34" s="46"/>
      <c r="H34" s="46"/>
      <c r="I34" s="46"/>
      <c r="J34" s="46"/>
      <c r="K34" s="46">
        <v>-0.63649999999999995</v>
      </c>
      <c r="L34" s="46"/>
      <c r="M34" s="46"/>
      <c r="N34" s="46"/>
      <c r="O34" s="69"/>
    </row>
    <row r="35" spans="1:15" s="18" customFormat="1" outlineLevel="1">
      <c r="A35" s="4"/>
      <c r="B35" s="535" t="s">
        <v>690</v>
      </c>
      <c r="C35" s="890"/>
      <c r="D35" s="46"/>
      <c r="E35" s="46">
        <v>1.5299999999999999E-2</v>
      </c>
      <c r="F35" s="46">
        <v>6.2700000000000006E-2</v>
      </c>
      <c r="G35" s="46"/>
      <c r="H35" s="46"/>
      <c r="I35" s="46"/>
      <c r="J35" s="46"/>
      <c r="K35" s="46">
        <v>0</v>
      </c>
      <c r="L35" s="46"/>
      <c r="M35" s="46"/>
      <c r="N35" s="46"/>
      <c r="O35" s="69"/>
    </row>
    <row r="36" spans="1:15" s="18" customFormat="1">
      <c r="A36" s="4"/>
      <c r="B36" s="535" t="s">
        <v>510</v>
      </c>
      <c r="C36" s="893"/>
      <c r="D36" s="65">
        <f>SUM(D32:D35)</f>
        <v>0</v>
      </c>
      <c r="E36" s="65">
        <f>SUM(E32:E35)</f>
        <v>3.9331</v>
      </c>
      <c r="F36" s="65">
        <f t="shared" ref="F36:M36" si="6">SUM(F32:F35)</f>
        <v>3.9812000000000003</v>
      </c>
      <c r="G36" s="65">
        <f t="shared" si="6"/>
        <v>3.9830999999999999</v>
      </c>
      <c r="H36" s="65">
        <f t="shared" si="6"/>
        <v>4.0388999999999999</v>
      </c>
      <c r="I36" s="65">
        <f t="shared" si="6"/>
        <v>4.0914000000000001</v>
      </c>
      <c r="J36" s="65">
        <f t="shared" si="6"/>
        <v>4.165</v>
      </c>
      <c r="K36" s="65">
        <f t="shared" si="6"/>
        <v>3.5951000000000004</v>
      </c>
      <c r="L36" s="65">
        <f t="shared" si="6"/>
        <v>0</v>
      </c>
      <c r="M36" s="65">
        <f t="shared" si="6"/>
        <v>0</v>
      </c>
      <c r="N36" s="65">
        <f>SUM(N32:N35)</f>
        <v>0</v>
      </c>
      <c r="O36" s="76"/>
    </row>
    <row r="37" spans="1:15" s="18" customFormat="1">
      <c r="A37" s="4"/>
      <c r="B37" s="491" t="s">
        <v>511</v>
      </c>
      <c r="C37" s="487"/>
      <c r="D37" s="71"/>
      <c r="E37" s="483">
        <f t="shared" ref="E37:N37" si="7">ROUND(SUM(D36*E16+E36*E17)/12,4)</f>
        <v>3.9331</v>
      </c>
      <c r="F37" s="483">
        <f t="shared" si="7"/>
        <v>3.9811999999999999</v>
      </c>
      <c r="G37" s="483">
        <f t="shared" si="7"/>
        <v>3.9830999999999999</v>
      </c>
      <c r="H37" s="483">
        <f t="shared" si="7"/>
        <v>4.0388999999999999</v>
      </c>
      <c r="I37" s="483">
        <f t="shared" si="7"/>
        <v>4.0914000000000001</v>
      </c>
      <c r="J37" s="483">
        <f t="shared" si="7"/>
        <v>4.165</v>
      </c>
      <c r="K37" s="483">
        <f t="shared" si="7"/>
        <v>3.5951</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'[3]1.  LRAMVA Summary'!B30</f>
        <v>Streetlighting</v>
      </c>
      <c r="C39" s="892" t="str">
        <f>'2. LRAMVA Threshold'!G43</f>
        <v>kW</v>
      </c>
      <c r="D39" s="46"/>
      <c r="E39" s="46"/>
      <c r="F39" s="46"/>
      <c r="G39" s="46"/>
      <c r="H39" s="46"/>
      <c r="I39" s="46">
        <v>6.8971999999999998</v>
      </c>
      <c r="J39" s="46">
        <v>7.0213000000000001</v>
      </c>
      <c r="K39" s="46">
        <v>7.1336000000000004</v>
      </c>
      <c r="L39" s="46"/>
      <c r="M39" s="46"/>
      <c r="N39" s="46"/>
      <c r="O39" s="69"/>
    </row>
    <row r="40" spans="1:15" s="18" customFormat="1" outlineLevel="1">
      <c r="A40" s="4"/>
      <c r="B40" s="535" t="s">
        <v>508</v>
      </c>
      <c r="C40" s="890"/>
      <c r="D40" s="46"/>
      <c r="E40" s="46"/>
      <c r="F40" s="46"/>
      <c r="G40" s="46"/>
      <c r="H40" s="46"/>
      <c r="I40" s="46"/>
      <c r="J40" s="46"/>
      <c r="K40" s="46"/>
      <c r="L40" s="46"/>
      <c r="M40" s="46"/>
      <c r="N40" s="46"/>
      <c r="O40" s="69"/>
    </row>
    <row r="41" spans="1:15" s="18" customFormat="1" outlineLevel="1">
      <c r="A41" s="4"/>
      <c r="B41" s="535" t="s">
        <v>691</v>
      </c>
      <c r="C41" s="890"/>
      <c r="D41" s="46"/>
      <c r="E41" s="46"/>
      <c r="F41" s="46"/>
      <c r="G41" s="46"/>
      <c r="H41" s="46"/>
      <c r="I41" s="46"/>
      <c r="J41" s="46"/>
      <c r="K41" s="46">
        <v>-0.55179999999999996</v>
      </c>
      <c r="L41" s="46"/>
      <c r="M41" s="46"/>
      <c r="N41" s="46"/>
      <c r="O41" s="69"/>
    </row>
    <row r="42" spans="1:15" s="18" customFormat="1" outlineLevel="1">
      <c r="A42" s="4"/>
      <c r="B42" s="535" t="s">
        <v>690</v>
      </c>
      <c r="C42" s="890"/>
      <c r="D42" s="46"/>
      <c r="E42" s="46"/>
      <c r="F42" s="46"/>
      <c r="G42" s="46"/>
      <c r="H42" s="46"/>
      <c r="I42" s="46"/>
      <c r="J42" s="46"/>
      <c r="K42" s="46">
        <v>0</v>
      </c>
      <c r="L42" s="46"/>
      <c r="M42" s="46"/>
      <c r="N42" s="46"/>
      <c r="O42" s="69"/>
    </row>
    <row r="43" spans="1:15" s="18" customFormat="1">
      <c r="A43" s="4"/>
      <c r="B43" s="535" t="s">
        <v>510</v>
      </c>
      <c r="C43" s="893"/>
      <c r="D43" s="65">
        <f>SUM(D39:D42)</f>
        <v>0</v>
      </c>
      <c r="E43" s="65">
        <f t="shared" ref="E43:N43" si="8">SUM(E39:E42)</f>
        <v>0</v>
      </c>
      <c r="F43" s="65">
        <f t="shared" si="8"/>
        <v>0</v>
      </c>
      <c r="G43" s="65">
        <f t="shared" si="8"/>
        <v>0</v>
      </c>
      <c r="H43" s="65">
        <f t="shared" si="8"/>
        <v>0</v>
      </c>
      <c r="I43" s="65">
        <f t="shared" si="8"/>
        <v>6.8971999999999998</v>
      </c>
      <c r="J43" s="65">
        <f t="shared" si="8"/>
        <v>7.0213000000000001</v>
      </c>
      <c r="K43" s="65">
        <f t="shared" si="8"/>
        <v>6.5818000000000003</v>
      </c>
      <c r="L43" s="65">
        <f t="shared" si="8"/>
        <v>0</v>
      </c>
      <c r="M43" s="65">
        <f t="shared" si="8"/>
        <v>0</v>
      </c>
      <c r="N43" s="65">
        <f t="shared" si="8"/>
        <v>0</v>
      </c>
      <c r="O43" s="76"/>
    </row>
    <row r="44" spans="1:15" s="14" customFormat="1">
      <c r="A44" s="72"/>
      <c r="B44" s="491" t="s">
        <v>511</v>
      </c>
      <c r="C44" s="487"/>
      <c r="D44" s="71"/>
      <c r="E44" s="483">
        <f t="shared" ref="E44:N44" si="9">ROUND(SUM(D43*E16+E43*E17)/12,4)</f>
        <v>0</v>
      </c>
      <c r="F44" s="483">
        <f t="shared" si="9"/>
        <v>0</v>
      </c>
      <c r="G44" s="483">
        <f t="shared" si="9"/>
        <v>0</v>
      </c>
      <c r="H44" s="483">
        <f t="shared" si="9"/>
        <v>0</v>
      </c>
      <c r="I44" s="483">
        <f t="shared" si="9"/>
        <v>6.8971999999999998</v>
      </c>
      <c r="J44" s="483">
        <f t="shared" si="9"/>
        <v>7.0213000000000001</v>
      </c>
      <c r="K44" s="483">
        <f t="shared" si="9"/>
        <v>6.5818000000000003</v>
      </c>
      <c r="L44" s="483">
        <f t="shared" si="9"/>
        <v>0</v>
      </c>
      <c r="M44" s="483">
        <f t="shared" si="9"/>
        <v>0</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hidden="1">
      <c r="A46" s="62"/>
      <c r="B46" s="603">
        <f>'1.  LRAMVA Summary'!B33</f>
        <v>0</v>
      </c>
      <c r="C46" s="892">
        <f>'2. LRAMVA Threshold'!H43</f>
        <v>0</v>
      </c>
      <c r="D46" s="46"/>
      <c r="E46" s="46"/>
      <c r="F46" s="46"/>
      <c r="G46" s="46"/>
      <c r="H46" s="46"/>
      <c r="I46" s="46"/>
      <c r="J46" s="46"/>
      <c r="K46" s="46"/>
      <c r="L46" s="46"/>
      <c r="M46" s="46"/>
      <c r="N46" s="46"/>
      <c r="O46" s="69"/>
    </row>
    <row r="47" spans="1:15" s="18" customFormat="1" hidden="1" outlineLevel="1">
      <c r="A47" s="4"/>
      <c r="B47" s="535" t="s">
        <v>508</v>
      </c>
      <c r="C47" s="890"/>
      <c r="D47" s="46"/>
      <c r="E47" s="46"/>
      <c r="F47" s="46"/>
      <c r="G47" s="46"/>
      <c r="H47" s="46"/>
      <c r="I47" s="46"/>
      <c r="J47" s="46"/>
      <c r="K47" s="46"/>
      <c r="L47" s="46"/>
      <c r="M47" s="46"/>
      <c r="N47" s="46"/>
      <c r="O47" s="69"/>
    </row>
    <row r="48" spans="1:15" s="18" customFormat="1" hidden="1" outlineLevel="1">
      <c r="A48" s="4"/>
      <c r="B48" s="535" t="s">
        <v>509</v>
      </c>
      <c r="C48" s="890"/>
      <c r="D48" s="46"/>
      <c r="E48" s="46"/>
      <c r="F48" s="46"/>
      <c r="G48" s="46"/>
      <c r="H48" s="46"/>
      <c r="I48" s="46"/>
      <c r="J48" s="46"/>
      <c r="K48" s="46"/>
      <c r="L48" s="46"/>
      <c r="M48" s="46"/>
      <c r="N48" s="46"/>
      <c r="O48" s="69"/>
    </row>
    <row r="49" spans="1:15" s="18" customFormat="1" hidden="1" outlineLevel="1">
      <c r="A49" s="4"/>
      <c r="B49" s="535" t="s">
        <v>487</v>
      </c>
      <c r="C49" s="890"/>
      <c r="D49" s="46"/>
      <c r="E49" s="46"/>
      <c r="F49" s="46"/>
      <c r="G49" s="46"/>
      <c r="H49" s="46"/>
      <c r="I49" s="46"/>
      <c r="J49" s="46"/>
      <c r="K49" s="46"/>
      <c r="L49" s="46"/>
      <c r="M49" s="46"/>
      <c r="N49" s="46"/>
      <c r="O49" s="69"/>
    </row>
    <row r="50" spans="1:15" s="18" customFormat="1" hidden="1">
      <c r="A50" s="4"/>
      <c r="B50" s="535" t="s">
        <v>510</v>
      </c>
      <c r="C50" s="893"/>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1" t="s">
        <v>511</v>
      </c>
      <c r="C51" s="487"/>
      <c r="D51" s="71"/>
      <c r="E51" s="483">
        <f t="shared" ref="E51:N51" si="11">ROUND(SUM(D50*E16+E50*E17)/12,4)</f>
        <v>0</v>
      </c>
      <c r="F51" s="483">
        <f t="shared" si="11"/>
        <v>0</v>
      </c>
      <c r="G51" s="483">
        <f t="shared" si="11"/>
        <v>0</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hidden="1">
      <c r="A52" s="72"/>
      <c r="B52" s="491"/>
      <c r="C52" s="487"/>
      <c r="D52" s="71"/>
      <c r="E52" s="71"/>
      <c r="F52" s="71"/>
      <c r="G52" s="71"/>
      <c r="H52" s="71"/>
      <c r="I52" s="71"/>
      <c r="J52" s="71"/>
      <c r="K52" s="71"/>
      <c r="L52" s="493"/>
      <c r="M52" s="493"/>
      <c r="N52" s="493"/>
      <c r="O52" s="492"/>
    </row>
    <row r="53" spans="1:15" s="64" customFormat="1" hidden="1">
      <c r="A53" s="62"/>
      <c r="B53" s="603">
        <f>'1.  LRAMVA Summary'!B34</f>
        <v>0</v>
      </c>
      <c r="C53" s="892">
        <f>'2. LRAMVA Threshold'!I43</f>
        <v>0</v>
      </c>
      <c r="D53" s="46"/>
      <c r="E53" s="46"/>
      <c r="F53" s="46"/>
      <c r="G53" s="46"/>
      <c r="H53" s="46"/>
      <c r="I53" s="46"/>
      <c r="J53" s="46"/>
      <c r="K53" s="46"/>
      <c r="L53" s="46"/>
      <c r="M53" s="46"/>
      <c r="N53" s="46"/>
      <c r="O53" s="69"/>
    </row>
    <row r="54" spans="1:15" s="18" customFormat="1" hidden="1" outlineLevel="1">
      <c r="A54" s="4"/>
      <c r="B54" s="535" t="s">
        <v>508</v>
      </c>
      <c r="C54" s="890"/>
      <c r="D54" s="46"/>
      <c r="E54" s="46"/>
      <c r="F54" s="46"/>
      <c r="G54" s="46"/>
      <c r="H54" s="46"/>
      <c r="I54" s="46"/>
      <c r="J54" s="46"/>
      <c r="K54" s="46"/>
      <c r="L54" s="46"/>
      <c r="M54" s="46"/>
      <c r="N54" s="46"/>
      <c r="O54" s="69"/>
    </row>
    <row r="55" spans="1:15" s="18" customFormat="1" hidden="1" outlineLevel="1">
      <c r="A55" s="4"/>
      <c r="B55" s="535" t="s">
        <v>509</v>
      </c>
      <c r="C55" s="890"/>
      <c r="D55" s="46"/>
      <c r="E55" s="46"/>
      <c r="F55" s="46"/>
      <c r="G55" s="46"/>
      <c r="H55" s="46"/>
      <c r="I55" s="46"/>
      <c r="J55" s="46"/>
      <c r="K55" s="46"/>
      <c r="L55" s="46"/>
      <c r="M55" s="46"/>
      <c r="N55" s="46"/>
      <c r="O55" s="69"/>
    </row>
    <row r="56" spans="1:15" s="18" customFormat="1" hidden="1" outlineLevel="1">
      <c r="A56" s="4"/>
      <c r="B56" s="535" t="s">
        <v>487</v>
      </c>
      <c r="C56" s="890"/>
      <c r="D56" s="46"/>
      <c r="E56" s="46"/>
      <c r="F56" s="46"/>
      <c r="G56" s="46"/>
      <c r="H56" s="46"/>
      <c r="I56" s="46"/>
      <c r="J56" s="46"/>
      <c r="K56" s="46"/>
      <c r="L56" s="46"/>
      <c r="M56" s="46"/>
      <c r="N56" s="46"/>
      <c r="O56" s="69"/>
    </row>
    <row r="57" spans="1:15" s="18" customFormat="1" hidden="1">
      <c r="A57" s="4"/>
      <c r="B57" s="535" t="s">
        <v>510</v>
      </c>
      <c r="C57" s="89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1" t="s">
        <v>511</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hidden="1">
      <c r="A59" s="72"/>
      <c r="B59" s="491"/>
      <c r="C59" s="487"/>
      <c r="D59" s="71"/>
      <c r="E59" s="71"/>
      <c r="F59" s="71"/>
      <c r="G59" s="71"/>
      <c r="H59" s="71"/>
      <c r="I59" s="71"/>
      <c r="J59" s="71"/>
      <c r="K59" s="71"/>
      <c r="L59" s="493"/>
      <c r="M59" s="493"/>
      <c r="N59" s="493"/>
      <c r="O59" s="492"/>
    </row>
    <row r="60" spans="1:15" s="64" customFormat="1" hidden="1">
      <c r="A60" s="62"/>
      <c r="B60" s="603">
        <f>'1.  LRAMVA Summary'!B35</f>
        <v>0</v>
      </c>
      <c r="C60" s="892">
        <f>'2. LRAMVA Threshold'!J43</f>
        <v>0</v>
      </c>
      <c r="D60" s="46"/>
      <c r="E60" s="46"/>
      <c r="F60" s="46"/>
      <c r="G60" s="46"/>
      <c r="H60" s="46"/>
      <c r="I60" s="46"/>
      <c r="J60" s="46"/>
      <c r="K60" s="46"/>
      <c r="L60" s="46"/>
      <c r="M60" s="46"/>
      <c r="N60" s="46"/>
      <c r="O60" s="69"/>
    </row>
    <row r="61" spans="1:15" s="18" customFormat="1" hidden="1" outlineLevel="1">
      <c r="A61" s="4"/>
      <c r="B61" s="535" t="s">
        <v>508</v>
      </c>
      <c r="C61" s="890"/>
      <c r="D61" s="46"/>
      <c r="E61" s="46"/>
      <c r="F61" s="46"/>
      <c r="G61" s="46"/>
      <c r="H61" s="46"/>
      <c r="I61" s="46"/>
      <c r="J61" s="46"/>
      <c r="K61" s="46"/>
      <c r="L61" s="46"/>
      <c r="M61" s="46"/>
      <c r="N61" s="46"/>
      <c r="O61" s="69"/>
    </row>
    <row r="62" spans="1:15" s="18" customFormat="1" hidden="1" outlineLevel="1">
      <c r="A62" s="4"/>
      <c r="B62" s="535" t="s">
        <v>509</v>
      </c>
      <c r="C62" s="890"/>
      <c r="D62" s="46"/>
      <c r="E62" s="46"/>
      <c r="F62" s="46"/>
      <c r="G62" s="46"/>
      <c r="H62" s="46"/>
      <c r="I62" s="46"/>
      <c r="J62" s="46"/>
      <c r="K62" s="46"/>
      <c r="L62" s="46"/>
      <c r="M62" s="46"/>
      <c r="N62" s="46"/>
      <c r="O62" s="69"/>
    </row>
    <row r="63" spans="1:15" s="18" customFormat="1" hidden="1" outlineLevel="1">
      <c r="A63" s="4"/>
      <c r="B63" s="535" t="s">
        <v>487</v>
      </c>
      <c r="C63" s="890"/>
      <c r="D63" s="46"/>
      <c r="E63" s="46"/>
      <c r="F63" s="46"/>
      <c r="G63" s="46"/>
      <c r="H63" s="46"/>
      <c r="I63" s="46"/>
      <c r="J63" s="46"/>
      <c r="K63" s="46"/>
      <c r="L63" s="46"/>
      <c r="M63" s="46"/>
      <c r="N63" s="46"/>
      <c r="O63" s="69"/>
    </row>
    <row r="64" spans="1:15" s="18" customFormat="1" hidden="1">
      <c r="A64" s="4"/>
      <c r="B64" s="535" t="s">
        <v>510</v>
      </c>
      <c r="C64" s="89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1" t="s">
        <v>511</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hidden="1">
      <c r="A66" s="72"/>
      <c r="B66" s="73"/>
      <c r="C66" s="80"/>
      <c r="D66" s="71"/>
      <c r="E66" s="71"/>
      <c r="F66" s="71"/>
      <c r="G66" s="71"/>
      <c r="H66" s="71"/>
      <c r="I66" s="71"/>
      <c r="J66" s="71"/>
      <c r="K66" s="71"/>
      <c r="L66" s="486"/>
      <c r="M66" s="486"/>
      <c r="N66" s="486"/>
      <c r="O66" s="488"/>
    </row>
    <row r="67" spans="1:15" s="64" customFormat="1" hidden="1">
      <c r="A67" s="62"/>
      <c r="B67" s="603">
        <f>'1.  LRAMVA Summary'!B36</f>
        <v>0</v>
      </c>
      <c r="C67" s="892">
        <f>'2. LRAMVA Threshold'!K43</f>
        <v>0</v>
      </c>
      <c r="D67" s="46"/>
      <c r="E67" s="46"/>
      <c r="F67" s="46"/>
      <c r="G67" s="46"/>
      <c r="H67" s="46"/>
      <c r="I67" s="46"/>
      <c r="J67" s="46"/>
      <c r="K67" s="46"/>
      <c r="L67" s="46"/>
      <c r="M67" s="46"/>
      <c r="N67" s="46"/>
      <c r="O67" s="69"/>
    </row>
    <row r="68" spans="1:15" s="18" customFormat="1" hidden="1" outlineLevel="1">
      <c r="A68" s="4"/>
      <c r="B68" s="535" t="s">
        <v>508</v>
      </c>
      <c r="C68" s="890"/>
      <c r="D68" s="46"/>
      <c r="E68" s="46"/>
      <c r="F68" s="46"/>
      <c r="G68" s="46"/>
      <c r="H68" s="46"/>
      <c r="I68" s="46"/>
      <c r="J68" s="46"/>
      <c r="K68" s="46"/>
      <c r="L68" s="46"/>
      <c r="M68" s="46"/>
      <c r="N68" s="46"/>
      <c r="O68" s="69"/>
    </row>
    <row r="69" spans="1:15" s="18" customFormat="1" hidden="1" outlineLevel="1">
      <c r="A69" s="4"/>
      <c r="B69" s="535" t="s">
        <v>509</v>
      </c>
      <c r="C69" s="890"/>
      <c r="D69" s="46"/>
      <c r="E69" s="46"/>
      <c r="F69" s="46"/>
      <c r="G69" s="46"/>
      <c r="H69" s="46"/>
      <c r="I69" s="46"/>
      <c r="J69" s="46"/>
      <c r="K69" s="46"/>
      <c r="L69" s="46"/>
      <c r="M69" s="46"/>
      <c r="N69" s="46"/>
      <c r="O69" s="69"/>
    </row>
    <row r="70" spans="1:15" s="18" customFormat="1" hidden="1" outlineLevel="1">
      <c r="A70" s="4"/>
      <c r="B70" s="535" t="s">
        <v>487</v>
      </c>
      <c r="C70" s="890"/>
      <c r="D70" s="46"/>
      <c r="E70" s="46"/>
      <c r="F70" s="46"/>
      <c r="G70" s="46"/>
      <c r="H70" s="46"/>
      <c r="I70" s="46"/>
      <c r="J70" s="46"/>
      <c r="K70" s="46"/>
      <c r="L70" s="46"/>
      <c r="M70" s="46"/>
      <c r="N70" s="46"/>
      <c r="O70" s="69"/>
    </row>
    <row r="71" spans="1:15" s="18" customFormat="1" hidden="1">
      <c r="A71" s="4"/>
      <c r="B71" s="535" t="s">
        <v>510</v>
      </c>
      <c r="C71" s="89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1" t="s">
        <v>511</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hidden="1">
      <c r="A73" s="72"/>
      <c r="B73" s="480"/>
      <c r="C73" s="487"/>
      <c r="D73" s="71"/>
      <c r="E73" s="483"/>
      <c r="F73" s="483"/>
      <c r="G73" s="483"/>
      <c r="H73" s="483"/>
      <c r="I73" s="483"/>
      <c r="J73" s="483"/>
      <c r="K73" s="483"/>
      <c r="L73" s="483"/>
      <c r="M73" s="483"/>
      <c r="N73" s="483"/>
      <c r="O73" s="488"/>
    </row>
    <row r="74" spans="1:15" s="64" customFormat="1" hidden="1">
      <c r="A74" s="62"/>
      <c r="B74" s="603">
        <f>'1.  LRAMVA Summary'!B37</f>
        <v>0</v>
      </c>
      <c r="C74" s="892">
        <f>'2. LRAMVA Threshold'!L43</f>
        <v>0</v>
      </c>
      <c r="D74" s="46"/>
      <c r="E74" s="46"/>
      <c r="F74" s="46"/>
      <c r="G74" s="46"/>
      <c r="H74" s="46"/>
      <c r="I74" s="46"/>
      <c r="J74" s="46"/>
      <c r="K74" s="46"/>
      <c r="L74" s="46"/>
      <c r="M74" s="46"/>
      <c r="N74" s="46"/>
      <c r="O74" s="69"/>
    </row>
    <row r="75" spans="1:15" s="18" customFormat="1" hidden="1" outlineLevel="1">
      <c r="A75" s="4"/>
      <c r="B75" s="535" t="s">
        <v>508</v>
      </c>
      <c r="C75" s="890"/>
      <c r="D75" s="46"/>
      <c r="E75" s="46"/>
      <c r="F75" s="46"/>
      <c r="G75" s="46"/>
      <c r="H75" s="46"/>
      <c r="I75" s="46"/>
      <c r="J75" s="46"/>
      <c r="K75" s="46"/>
      <c r="L75" s="46"/>
      <c r="M75" s="46"/>
      <c r="N75" s="46"/>
      <c r="O75" s="69"/>
    </row>
    <row r="76" spans="1:15" s="18" customFormat="1" hidden="1" outlineLevel="1">
      <c r="A76" s="4"/>
      <c r="B76" s="535" t="s">
        <v>509</v>
      </c>
      <c r="C76" s="890"/>
      <c r="D76" s="46"/>
      <c r="E76" s="46"/>
      <c r="F76" s="46"/>
      <c r="G76" s="46"/>
      <c r="H76" s="46"/>
      <c r="I76" s="46"/>
      <c r="J76" s="46"/>
      <c r="K76" s="46"/>
      <c r="L76" s="46"/>
      <c r="M76" s="46"/>
      <c r="N76" s="46"/>
      <c r="O76" s="69"/>
    </row>
    <row r="77" spans="1:15" s="18" customFormat="1" hidden="1" outlineLevel="1">
      <c r="A77" s="4"/>
      <c r="B77" s="535" t="s">
        <v>487</v>
      </c>
      <c r="C77" s="890"/>
      <c r="D77" s="46"/>
      <c r="E77" s="46"/>
      <c r="F77" s="46"/>
      <c r="G77" s="46"/>
      <c r="H77" s="46"/>
      <c r="I77" s="46"/>
      <c r="J77" s="46"/>
      <c r="K77" s="46"/>
      <c r="L77" s="46"/>
      <c r="M77" s="46"/>
      <c r="N77" s="46"/>
      <c r="O77" s="69"/>
    </row>
    <row r="78" spans="1:15" s="18" customFormat="1" hidden="1">
      <c r="A78" s="4"/>
      <c r="B78" s="535" t="s">
        <v>510</v>
      </c>
      <c r="C78" s="89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1" t="s">
        <v>511</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hidden="1">
      <c r="A80" s="72"/>
      <c r="B80" s="480"/>
      <c r="C80" s="487"/>
      <c r="D80" s="71"/>
      <c r="E80" s="483"/>
      <c r="F80" s="483"/>
      <c r="G80" s="483"/>
      <c r="H80" s="483"/>
      <c r="I80" s="483"/>
      <c r="J80" s="483"/>
      <c r="K80" s="483"/>
      <c r="L80" s="483"/>
      <c r="M80" s="483"/>
      <c r="N80" s="483"/>
      <c r="O80" s="488"/>
    </row>
    <row r="81" spans="1:15" s="64" customFormat="1" hidden="1">
      <c r="A81" s="62"/>
      <c r="B81" s="603">
        <f>'1.  LRAMVA Summary'!B38</f>
        <v>0</v>
      </c>
      <c r="C81" s="892">
        <f>'2. LRAMVA Threshold'!M43</f>
        <v>0</v>
      </c>
      <c r="D81" s="46"/>
      <c r="E81" s="46"/>
      <c r="F81" s="46"/>
      <c r="G81" s="46"/>
      <c r="H81" s="46"/>
      <c r="I81" s="46"/>
      <c r="J81" s="46"/>
      <c r="K81" s="46"/>
      <c r="L81" s="46"/>
      <c r="M81" s="46"/>
      <c r="N81" s="46"/>
      <c r="O81" s="69"/>
    </row>
    <row r="82" spans="1:15" s="18" customFormat="1" hidden="1" outlineLevel="1">
      <c r="A82" s="4"/>
      <c r="B82" s="535" t="s">
        <v>508</v>
      </c>
      <c r="C82" s="890"/>
      <c r="D82" s="46"/>
      <c r="E82" s="46"/>
      <c r="F82" s="46"/>
      <c r="G82" s="46"/>
      <c r="H82" s="46"/>
      <c r="I82" s="46"/>
      <c r="J82" s="46"/>
      <c r="K82" s="46"/>
      <c r="L82" s="46"/>
      <c r="M82" s="46"/>
      <c r="N82" s="46"/>
      <c r="O82" s="69"/>
    </row>
    <row r="83" spans="1:15" s="18" customFormat="1" hidden="1" outlineLevel="1">
      <c r="A83" s="4"/>
      <c r="B83" s="535" t="s">
        <v>509</v>
      </c>
      <c r="C83" s="890"/>
      <c r="D83" s="46"/>
      <c r="E83" s="46"/>
      <c r="F83" s="46"/>
      <c r="G83" s="46"/>
      <c r="H83" s="46"/>
      <c r="I83" s="46"/>
      <c r="J83" s="46"/>
      <c r="K83" s="46"/>
      <c r="L83" s="46"/>
      <c r="M83" s="46"/>
      <c r="N83" s="46"/>
      <c r="O83" s="69"/>
    </row>
    <row r="84" spans="1:15" s="18" customFormat="1" hidden="1" outlineLevel="1">
      <c r="A84" s="4"/>
      <c r="B84" s="535" t="s">
        <v>487</v>
      </c>
      <c r="C84" s="890"/>
      <c r="D84" s="46"/>
      <c r="E84" s="46"/>
      <c r="F84" s="46"/>
      <c r="G84" s="46"/>
      <c r="H84" s="46"/>
      <c r="I84" s="46"/>
      <c r="J84" s="46"/>
      <c r="K84" s="46"/>
      <c r="L84" s="46"/>
      <c r="M84" s="46"/>
      <c r="N84" s="46"/>
      <c r="O84" s="69"/>
    </row>
    <row r="85" spans="1:15" s="18" customFormat="1" hidden="1">
      <c r="A85" s="4"/>
      <c r="B85" s="535" t="s">
        <v>510</v>
      </c>
      <c r="C85" s="89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1" t="s">
        <v>511</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hidden="1">
      <c r="A87" s="72"/>
      <c r="B87" s="480"/>
      <c r="C87" s="487"/>
      <c r="D87" s="71"/>
      <c r="E87" s="483"/>
      <c r="F87" s="483"/>
      <c r="G87" s="483"/>
      <c r="H87" s="483"/>
      <c r="I87" s="483"/>
      <c r="J87" s="483"/>
      <c r="K87" s="483"/>
      <c r="L87" s="483"/>
      <c r="M87" s="483"/>
      <c r="N87" s="483"/>
      <c r="O87" s="488"/>
    </row>
    <row r="88" spans="1:15" s="64" customFormat="1" hidden="1">
      <c r="A88" s="62"/>
      <c r="B88" s="603">
        <f>'1.  LRAMVA Summary'!B39</f>
        <v>0</v>
      </c>
      <c r="C88" s="892">
        <f>'2. LRAMVA Threshold'!N43</f>
        <v>0</v>
      </c>
      <c r="D88" s="46"/>
      <c r="E88" s="46"/>
      <c r="F88" s="46"/>
      <c r="G88" s="46"/>
      <c r="H88" s="46"/>
      <c r="I88" s="46"/>
      <c r="J88" s="46"/>
      <c r="K88" s="46"/>
      <c r="L88" s="46"/>
      <c r="M88" s="46"/>
      <c r="N88" s="46"/>
      <c r="O88" s="69"/>
    </row>
    <row r="89" spans="1:15" s="18" customFormat="1" hidden="1" outlineLevel="1">
      <c r="A89" s="4"/>
      <c r="B89" s="535" t="s">
        <v>508</v>
      </c>
      <c r="C89" s="890"/>
      <c r="D89" s="46"/>
      <c r="E89" s="46"/>
      <c r="F89" s="46"/>
      <c r="G89" s="46"/>
      <c r="H89" s="46"/>
      <c r="I89" s="46"/>
      <c r="J89" s="46"/>
      <c r="K89" s="46"/>
      <c r="L89" s="46"/>
      <c r="M89" s="46"/>
      <c r="N89" s="46"/>
      <c r="O89" s="69"/>
    </row>
    <row r="90" spans="1:15" s="18" customFormat="1" hidden="1" outlineLevel="1">
      <c r="A90" s="4"/>
      <c r="B90" s="535" t="s">
        <v>509</v>
      </c>
      <c r="C90" s="890"/>
      <c r="D90" s="46"/>
      <c r="E90" s="46"/>
      <c r="F90" s="46"/>
      <c r="G90" s="46"/>
      <c r="H90" s="46"/>
      <c r="I90" s="46"/>
      <c r="J90" s="46"/>
      <c r="K90" s="46"/>
      <c r="L90" s="46"/>
      <c r="M90" s="46"/>
      <c r="N90" s="46"/>
      <c r="O90" s="69"/>
    </row>
    <row r="91" spans="1:15" s="18" customFormat="1" hidden="1" outlineLevel="1">
      <c r="A91" s="4"/>
      <c r="B91" s="535" t="s">
        <v>487</v>
      </c>
      <c r="C91" s="890"/>
      <c r="D91" s="46"/>
      <c r="E91" s="46"/>
      <c r="F91" s="46"/>
      <c r="G91" s="46"/>
      <c r="H91" s="46"/>
      <c r="I91" s="46"/>
      <c r="J91" s="46"/>
      <c r="K91" s="46"/>
      <c r="L91" s="46"/>
      <c r="M91" s="46"/>
      <c r="N91" s="46"/>
      <c r="O91" s="69"/>
    </row>
    <row r="92" spans="1:15" s="18" customFormat="1" hidden="1">
      <c r="A92" s="4"/>
      <c r="B92" s="535" t="s">
        <v>510</v>
      </c>
      <c r="C92" s="89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1" t="s">
        <v>511</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hidden="1">
      <c r="A94" s="72"/>
      <c r="B94" s="480"/>
      <c r="C94" s="487"/>
      <c r="D94" s="71"/>
      <c r="E94" s="483"/>
      <c r="F94" s="483"/>
      <c r="G94" s="483"/>
      <c r="H94" s="483"/>
      <c r="I94" s="483"/>
      <c r="J94" s="483"/>
      <c r="K94" s="483"/>
      <c r="L94" s="483"/>
      <c r="M94" s="483"/>
      <c r="N94" s="483"/>
      <c r="O94" s="488"/>
    </row>
    <row r="95" spans="1:15" s="64" customFormat="1" hidden="1">
      <c r="A95" s="62"/>
      <c r="B95" s="603">
        <f>'1.  LRAMVA Summary'!B40</f>
        <v>0</v>
      </c>
      <c r="C95" s="892">
        <f>'2. LRAMVA Threshold'!O43</f>
        <v>0</v>
      </c>
      <c r="D95" s="46"/>
      <c r="E95" s="46"/>
      <c r="F95" s="46"/>
      <c r="G95" s="46"/>
      <c r="H95" s="46"/>
      <c r="I95" s="46"/>
      <c r="J95" s="46"/>
      <c r="K95" s="46"/>
      <c r="L95" s="46"/>
      <c r="M95" s="46"/>
      <c r="N95" s="46"/>
      <c r="O95" s="69"/>
    </row>
    <row r="96" spans="1:15" s="18" customFormat="1" hidden="1" outlineLevel="1">
      <c r="A96" s="4"/>
      <c r="B96" s="535" t="s">
        <v>508</v>
      </c>
      <c r="C96" s="890"/>
      <c r="D96" s="46"/>
      <c r="E96" s="46"/>
      <c r="F96" s="46"/>
      <c r="G96" s="46"/>
      <c r="H96" s="46"/>
      <c r="I96" s="46"/>
      <c r="J96" s="46"/>
      <c r="K96" s="46"/>
      <c r="L96" s="46"/>
      <c r="M96" s="46"/>
      <c r="N96" s="46"/>
      <c r="O96" s="69"/>
    </row>
    <row r="97" spans="1:15" s="18" customFormat="1" hidden="1" outlineLevel="1">
      <c r="A97" s="4"/>
      <c r="B97" s="535" t="s">
        <v>509</v>
      </c>
      <c r="C97" s="890"/>
      <c r="D97" s="46"/>
      <c r="E97" s="46"/>
      <c r="F97" s="46"/>
      <c r="G97" s="46"/>
      <c r="H97" s="46"/>
      <c r="I97" s="46"/>
      <c r="J97" s="46"/>
      <c r="K97" s="46"/>
      <c r="L97" s="46"/>
      <c r="M97" s="46"/>
      <c r="N97" s="46"/>
      <c r="O97" s="69"/>
    </row>
    <row r="98" spans="1:15" s="18" customFormat="1" hidden="1" outlineLevel="1">
      <c r="A98" s="4"/>
      <c r="B98" s="535" t="s">
        <v>487</v>
      </c>
      <c r="C98" s="890"/>
      <c r="D98" s="46"/>
      <c r="E98" s="46"/>
      <c r="F98" s="46"/>
      <c r="G98" s="46"/>
      <c r="H98" s="46"/>
      <c r="I98" s="46"/>
      <c r="J98" s="46"/>
      <c r="K98" s="46"/>
      <c r="L98" s="46"/>
      <c r="M98" s="46"/>
      <c r="N98" s="46"/>
      <c r="O98" s="69"/>
    </row>
    <row r="99" spans="1:15" s="18" customFormat="1" hidden="1">
      <c r="A99" s="4"/>
      <c r="B99" s="535" t="s">
        <v>510</v>
      </c>
      <c r="C99" s="89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1" t="s">
        <v>511</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hidden="1">
      <c r="A101" s="72"/>
      <c r="B101" s="480"/>
      <c r="C101" s="487"/>
      <c r="D101" s="71"/>
      <c r="E101" s="483"/>
      <c r="F101" s="483"/>
      <c r="G101" s="483"/>
      <c r="H101" s="483"/>
      <c r="I101" s="483"/>
      <c r="J101" s="483"/>
      <c r="K101" s="483"/>
      <c r="L101" s="483"/>
      <c r="M101" s="483"/>
      <c r="N101" s="483"/>
      <c r="O101" s="488"/>
    </row>
    <row r="102" spans="1:15" s="64" customFormat="1" hidden="1">
      <c r="A102" s="62"/>
      <c r="B102" s="603">
        <f>'1.  LRAMVA Summary'!B41</f>
        <v>0</v>
      </c>
      <c r="C102" s="892">
        <f>'2. LRAMVA Threshold'!P43</f>
        <v>0</v>
      </c>
      <c r="D102" s="46"/>
      <c r="E102" s="46"/>
      <c r="F102" s="46"/>
      <c r="G102" s="46"/>
      <c r="H102" s="46"/>
      <c r="I102" s="46"/>
      <c r="J102" s="46"/>
      <c r="K102" s="46"/>
      <c r="L102" s="46"/>
      <c r="M102" s="46"/>
      <c r="N102" s="46"/>
      <c r="O102" s="69"/>
    </row>
    <row r="103" spans="1:15" s="18" customFormat="1" hidden="1" outlineLevel="1">
      <c r="A103" s="4"/>
      <c r="B103" s="535" t="s">
        <v>508</v>
      </c>
      <c r="C103" s="890"/>
      <c r="D103" s="46"/>
      <c r="E103" s="46"/>
      <c r="F103" s="46"/>
      <c r="G103" s="46"/>
      <c r="H103" s="46"/>
      <c r="I103" s="46"/>
      <c r="J103" s="46"/>
      <c r="K103" s="46"/>
      <c r="L103" s="46"/>
      <c r="M103" s="46"/>
      <c r="N103" s="46"/>
      <c r="O103" s="69"/>
    </row>
    <row r="104" spans="1:15" s="18" customFormat="1" hidden="1" outlineLevel="1">
      <c r="A104" s="4"/>
      <c r="B104" s="535" t="s">
        <v>509</v>
      </c>
      <c r="C104" s="890"/>
      <c r="D104" s="46"/>
      <c r="E104" s="46"/>
      <c r="F104" s="46"/>
      <c r="G104" s="46"/>
      <c r="H104" s="46"/>
      <c r="I104" s="46"/>
      <c r="J104" s="46"/>
      <c r="K104" s="46"/>
      <c r="L104" s="46"/>
      <c r="M104" s="46"/>
      <c r="N104" s="46"/>
      <c r="O104" s="69"/>
    </row>
    <row r="105" spans="1:15" s="18" customFormat="1" hidden="1" outlineLevel="1">
      <c r="A105" s="4"/>
      <c r="B105" s="535" t="s">
        <v>487</v>
      </c>
      <c r="C105" s="890"/>
      <c r="D105" s="46"/>
      <c r="E105" s="46"/>
      <c r="F105" s="46"/>
      <c r="G105" s="46"/>
      <c r="H105" s="46"/>
      <c r="I105" s="46"/>
      <c r="J105" s="46"/>
      <c r="K105" s="46"/>
      <c r="L105" s="46"/>
      <c r="M105" s="46"/>
      <c r="N105" s="46"/>
      <c r="O105" s="69"/>
    </row>
    <row r="106" spans="1:15" s="18" customFormat="1" hidden="1">
      <c r="A106" s="4"/>
      <c r="B106" s="535" t="s">
        <v>510</v>
      </c>
      <c r="C106" s="89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1" t="s">
        <v>511</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hidden="1">
      <c r="A108" s="72"/>
      <c r="B108" s="480"/>
      <c r="C108" s="487"/>
      <c r="D108" s="71"/>
      <c r="E108" s="483"/>
      <c r="F108" s="483"/>
      <c r="G108" s="483"/>
      <c r="H108" s="483"/>
      <c r="I108" s="483"/>
      <c r="J108" s="483"/>
      <c r="K108" s="483"/>
      <c r="L108" s="483"/>
      <c r="M108" s="483"/>
      <c r="N108" s="483"/>
      <c r="O108" s="488"/>
    </row>
    <row r="109" spans="1:15" s="64" customFormat="1" hidden="1">
      <c r="A109" s="62"/>
      <c r="B109" s="603">
        <f>'1.  LRAMVA Summary'!B42</f>
        <v>0</v>
      </c>
      <c r="C109" s="892">
        <f>'2. LRAMVA Threshold'!Q43</f>
        <v>0</v>
      </c>
      <c r="D109" s="46"/>
      <c r="E109" s="46"/>
      <c r="F109" s="46"/>
      <c r="G109" s="46"/>
      <c r="H109" s="46"/>
      <c r="I109" s="46"/>
      <c r="J109" s="46"/>
      <c r="K109" s="46"/>
      <c r="L109" s="46"/>
      <c r="M109" s="46"/>
      <c r="N109" s="46"/>
      <c r="O109" s="69"/>
    </row>
    <row r="110" spans="1:15" s="18" customFormat="1" hidden="1" outlineLevel="1">
      <c r="A110" s="4"/>
      <c r="B110" s="535" t="s">
        <v>508</v>
      </c>
      <c r="C110" s="890"/>
      <c r="D110" s="46"/>
      <c r="E110" s="46"/>
      <c r="F110" s="46"/>
      <c r="G110" s="46"/>
      <c r="H110" s="46"/>
      <c r="I110" s="46"/>
      <c r="J110" s="46"/>
      <c r="K110" s="46"/>
      <c r="L110" s="46"/>
      <c r="M110" s="46"/>
      <c r="N110" s="46"/>
      <c r="O110" s="69"/>
    </row>
    <row r="111" spans="1:15" s="18" customFormat="1" hidden="1" outlineLevel="1">
      <c r="A111" s="4"/>
      <c r="B111" s="535" t="s">
        <v>509</v>
      </c>
      <c r="C111" s="890"/>
      <c r="D111" s="46"/>
      <c r="E111" s="46"/>
      <c r="F111" s="46"/>
      <c r="G111" s="46"/>
      <c r="H111" s="46"/>
      <c r="I111" s="46"/>
      <c r="J111" s="46"/>
      <c r="K111" s="46"/>
      <c r="L111" s="46"/>
      <c r="M111" s="46"/>
      <c r="N111" s="46"/>
      <c r="O111" s="69"/>
    </row>
    <row r="112" spans="1:15" s="18" customFormat="1" hidden="1" outlineLevel="1">
      <c r="A112" s="4"/>
      <c r="B112" s="535" t="s">
        <v>487</v>
      </c>
      <c r="C112" s="890"/>
      <c r="D112" s="46"/>
      <c r="E112" s="46"/>
      <c r="F112" s="46"/>
      <c r="G112" s="46"/>
      <c r="H112" s="46"/>
      <c r="I112" s="46"/>
      <c r="J112" s="46"/>
      <c r="K112" s="46"/>
      <c r="L112" s="46"/>
      <c r="M112" s="46"/>
      <c r="N112" s="46"/>
      <c r="O112" s="69"/>
    </row>
    <row r="113" spans="1:17" s="18" customFormat="1" hidden="1">
      <c r="A113" s="4"/>
      <c r="B113" s="535" t="s">
        <v>510</v>
      </c>
      <c r="C113" s="89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1" t="s">
        <v>511</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hidden="1">
      <c r="A115" s="72"/>
      <c r="B115" s="74"/>
      <c r="C115" s="81"/>
      <c r="D115" s="75"/>
      <c r="E115" s="75"/>
      <c r="F115" s="75"/>
      <c r="G115" s="75"/>
      <c r="H115" s="75"/>
      <c r="I115" s="75"/>
      <c r="J115" s="75"/>
      <c r="K115" s="494"/>
      <c r="L115" s="495"/>
      <c r="M115" s="495"/>
      <c r="N115" s="495"/>
      <c r="O115" s="496"/>
    </row>
    <row r="116" spans="1:17" s="3" customFormat="1" ht="21" customHeight="1">
      <c r="A116" s="4"/>
      <c r="B116" s="497" t="s">
        <v>610</v>
      </c>
      <c r="C116" s="98"/>
      <c r="D116" s="498"/>
      <c r="E116" s="498"/>
      <c r="F116" s="498"/>
      <c r="G116" s="498"/>
      <c r="H116" s="498"/>
      <c r="I116" s="498"/>
      <c r="J116" s="498"/>
      <c r="K116" s="498"/>
      <c r="L116" s="498"/>
      <c r="M116" s="498"/>
      <c r="N116" s="498"/>
      <c r="O116" s="498"/>
    </row>
    <row r="119" spans="1:17" ht="15.75">
      <c r="B119" s="118" t="s">
        <v>481</v>
      </c>
      <c r="J119" s="18"/>
    </row>
    <row r="120" spans="1:17" s="14" customFormat="1" ht="75.599999999999994" customHeight="1">
      <c r="A120" s="72"/>
      <c r="B120" s="897" t="s">
        <v>674</v>
      </c>
      <c r="C120" s="897"/>
      <c r="D120" s="897"/>
      <c r="E120" s="897"/>
      <c r="F120" s="897"/>
      <c r="G120" s="897"/>
      <c r="H120" s="897"/>
      <c r="I120" s="897"/>
      <c r="J120" s="897"/>
      <c r="K120" s="897"/>
      <c r="L120" s="897"/>
      <c r="M120" s="897"/>
      <c r="N120" s="897"/>
      <c r="O120" s="897"/>
      <c r="P120" s="897"/>
    </row>
    <row r="121" spans="1:17" s="18" customFormat="1" ht="9" customHeight="1">
      <c r="A121" s="4"/>
      <c r="B121" s="118"/>
      <c r="C121" s="78"/>
    </row>
    <row r="122" spans="1:17" ht="63.75" customHeight="1">
      <c r="B122" s="243" t="s">
        <v>233</v>
      </c>
      <c r="C122" s="243" t="str">
        <f>'1.  LRAMVA Summary'!D52</f>
        <v>Residential</v>
      </c>
      <c r="D122" s="243" t="str">
        <f>'1.  LRAMVA Summary'!E52</f>
        <v>GS&lt;50 kW</v>
      </c>
      <c r="E122" s="243" t="str">
        <f>'1.  LRAMVA Summary'!F52</f>
        <v>GS&gt;50 kW</v>
      </c>
      <c r="F122" s="243" t="str">
        <f>'1.  LRAMVA Summary'!G52</f>
        <v>Streetlighting</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1.46E-2</v>
      </c>
      <c r="D124" s="681">
        <f>HLOOKUP(B124,$E$15:$O$114,16,FALSE)</f>
        <v>1.9400000000000001E-2</v>
      </c>
      <c r="E124" s="682">
        <f>HLOOKUP(B124,$E$15:$O$114,23,FALSE)</f>
        <v>3.9331</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1.49E-2</v>
      </c>
      <c r="D125" s="684">
        <f>HLOOKUP(B125,$E$15:$O$114,16,FALSE)</f>
        <v>2.0500000000000001E-2</v>
      </c>
      <c r="E125" s="685">
        <f>HLOOKUP(B125,$E$15:$O$114,23,FALSE)</f>
        <v>3.9811999999999999</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1.44E-2</v>
      </c>
      <c r="D126" s="684">
        <f t="shared" ref="D126:D133" si="32">HLOOKUP(B126,$E$15:$O$114,16,FALSE)</f>
        <v>1.9699999999999999E-2</v>
      </c>
      <c r="E126" s="685">
        <f t="shared" ref="E126:E133" si="33">HLOOKUP(B126,$E$15:$O$114,23,FALSE)</f>
        <v>3.9830999999999999</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1.46E-2</v>
      </c>
      <c r="D127" s="684">
        <f>HLOOKUP(B127,$E$15:$O$114,16,FALSE)</f>
        <v>0.02</v>
      </c>
      <c r="E127" s="685">
        <f>HLOOKUP(B127,$E$15:$O$114,23,FALSE)</f>
        <v>4.0388999999999999</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1.4800000000000001E-2</v>
      </c>
      <c r="D128" s="684">
        <f t="shared" si="32"/>
        <v>2.0299999999999999E-2</v>
      </c>
      <c r="E128" s="685">
        <f t="shared" si="33"/>
        <v>4.0914000000000001</v>
      </c>
      <c r="F128" s="684">
        <f t="shared" si="34"/>
        <v>6.8971999999999998</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1.1299999999999999E-2</v>
      </c>
      <c r="D129" s="684">
        <f t="shared" si="32"/>
        <v>2.07E-2</v>
      </c>
      <c r="E129" s="685">
        <f t="shared" si="33"/>
        <v>4.165</v>
      </c>
      <c r="F129" s="684">
        <f t="shared" si="34"/>
        <v>7.0213000000000001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7.6E-3</v>
      </c>
      <c r="D130" s="684">
        <f t="shared" si="32"/>
        <v>1.95E-2</v>
      </c>
      <c r="E130" s="685">
        <f t="shared" si="33"/>
        <v>3.5951</v>
      </c>
      <c r="F130" s="684">
        <f t="shared" si="34"/>
        <v>6.5818000000000003</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627</v>
      </c>
      <c r="C134" s="597"/>
      <c r="D134" s="598"/>
      <c r="E134" s="599"/>
      <c r="F134" s="598"/>
      <c r="G134" s="598"/>
      <c r="H134" s="598"/>
      <c r="I134" s="598"/>
      <c r="J134" s="598"/>
      <c r="K134" s="598"/>
      <c r="L134" s="598"/>
      <c r="M134" s="598"/>
      <c r="N134" s="598"/>
      <c r="O134" s="598"/>
      <c r="P134" s="598"/>
    </row>
    <row r="136" spans="2:16">
      <c r="B136" s="591" t="s">
        <v>523</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25" right="0.25" top="0.75" bottom="0.75" header="0.3" footer="0.3"/>
  <pageSetup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52"/>
  <sheetViews>
    <sheetView showGridLines="0" topLeftCell="A30" zoomScale="90" zoomScaleNormal="90" workbookViewId="0">
      <selection activeCell="K52" sqref="A1:K52"/>
    </sheetView>
  </sheetViews>
  <sheetFormatPr defaultColWidth="9.140625" defaultRowHeight="15"/>
  <cols>
    <col min="1" max="2" width="9.140625" style="12"/>
    <col min="3" max="3" width="63.7109375" style="12" customWidth="1"/>
    <col min="4" max="4" width="40.140625" style="12" customWidth="1"/>
    <col min="5" max="5" width="34.85546875" style="12" customWidth="1"/>
    <col min="6" max="16384" width="9.140625" style="12"/>
  </cols>
  <sheetData>
    <row r="14" spans="2:24" ht="15.75">
      <c r="B14" s="587" t="s">
        <v>502</v>
      </c>
    </row>
    <row r="15" spans="2:24" ht="15.75">
      <c r="B15" s="587"/>
    </row>
    <row r="16" spans="2:24" s="667" customFormat="1" ht="28.5" customHeight="1">
      <c r="C16" s="898" t="s">
        <v>630</v>
      </c>
      <c r="D16" s="898"/>
      <c r="E16" s="898"/>
      <c r="F16" s="846"/>
      <c r="G16" s="846"/>
      <c r="H16" s="846"/>
      <c r="I16" s="846"/>
      <c r="J16" s="846"/>
      <c r="K16" s="846"/>
      <c r="L16" s="846"/>
      <c r="M16" s="846"/>
      <c r="N16" s="846"/>
      <c r="O16" s="846"/>
      <c r="P16" s="846"/>
      <c r="Q16" s="846"/>
      <c r="R16" s="846"/>
      <c r="S16" s="846"/>
      <c r="T16" s="846"/>
      <c r="U16" s="846"/>
      <c r="V16" s="846"/>
      <c r="W16" s="846"/>
      <c r="X16" s="846"/>
    </row>
    <row r="18" spans="3:5">
      <c r="C18" s="739" t="s">
        <v>471</v>
      </c>
      <c r="D18" s="740" t="s">
        <v>692</v>
      </c>
      <c r="E18" s="740" t="s">
        <v>693</v>
      </c>
    </row>
    <row r="19" spans="3:5" ht="15.75">
      <c r="C19" s="741" t="s">
        <v>694</v>
      </c>
      <c r="D19" s="741"/>
      <c r="E19" s="741"/>
    </row>
    <row r="20" spans="3:5">
      <c r="C20" s="742" t="s">
        <v>2</v>
      </c>
      <c r="D20" s="742" t="s">
        <v>29</v>
      </c>
      <c r="E20" s="742" t="s">
        <v>695</v>
      </c>
    </row>
    <row r="21" spans="3:5">
      <c r="C21" s="742" t="s">
        <v>1</v>
      </c>
      <c r="D21" s="742" t="s">
        <v>29</v>
      </c>
      <c r="E21" s="742" t="s">
        <v>695</v>
      </c>
    </row>
    <row r="22" spans="3:5">
      <c r="C22" s="742" t="s">
        <v>5</v>
      </c>
      <c r="D22" s="742" t="s">
        <v>29</v>
      </c>
      <c r="E22" s="742" t="s">
        <v>695</v>
      </c>
    </row>
    <row r="23" spans="3:5">
      <c r="C23" s="742" t="s">
        <v>4</v>
      </c>
      <c r="D23" s="742" t="s">
        <v>29</v>
      </c>
      <c r="E23" s="742" t="s">
        <v>695</v>
      </c>
    </row>
    <row r="24" spans="3:5">
      <c r="C24" s="742" t="s">
        <v>3</v>
      </c>
      <c r="D24" s="742" t="s">
        <v>29</v>
      </c>
      <c r="E24" s="742" t="s">
        <v>695</v>
      </c>
    </row>
    <row r="25" spans="3:5">
      <c r="C25" s="742" t="s">
        <v>14</v>
      </c>
      <c r="D25" s="742" t="s">
        <v>29</v>
      </c>
      <c r="E25" s="742" t="s">
        <v>695</v>
      </c>
    </row>
    <row r="26" spans="3:5">
      <c r="C26" s="742" t="s">
        <v>696</v>
      </c>
      <c r="D26" s="742" t="s">
        <v>29</v>
      </c>
      <c r="E26" s="742" t="s">
        <v>695</v>
      </c>
    </row>
    <row r="27" spans="3:5">
      <c r="C27" s="742" t="s">
        <v>108</v>
      </c>
      <c r="D27" s="742" t="s">
        <v>107</v>
      </c>
      <c r="E27" s="742" t="s">
        <v>695</v>
      </c>
    </row>
    <row r="28" spans="3:5">
      <c r="C28" s="742" t="s">
        <v>113</v>
      </c>
      <c r="D28" s="742" t="s">
        <v>29</v>
      </c>
      <c r="E28" s="742" t="s">
        <v>695</v>
      </c>
    </row>
    <row r="29" spans="3:5">
      <c r="C29" s="742" t="s">
        <v>114</v>
      </c>
      <c r="D29" s="742" t="s">
        <v>29</v>
      </c>
      <c r="E29" s="742" t="s">
        <v>695</v>
      </c>
    </row>
    <row r="30" spans="3:5">
      <c r="C30" s="742" t="s">
        <v>116</v>
      </c>
      <c r="D30" s="742" t="s">
        <v>29</v>
      </c>
      <c r="E30" s="742" t="s">
        <v>695</v>
      </c>
    </row>
    <row r="31" spans="3:5">
      <c r="C31" s="742" t="s">
        <v>697</v>
      </c>
      <c r="D31" s="742" t="s">
        <v>698</v>
      </c>
      <c r="E31" s="742" t="s">
        <v>695</v>
      </c>
    </row>
    <row r="32" spans="3:5">
      <c r="C32" s="743" t="s">
        <v>699</v>
      </c>
      <c r="D32" s="744"/>
      <c r="E32" s="744"/>
    </row>
    <row r="33" spans="3:5">
      <c r="C33" s="744"/>
      <c r="D33" s="744"/>
      <c r="E33" s="744"/>
    </row>
    <row r="34" spans="3:5" ht="15.75">
      <c r="C34" s="745" t="s">
        <v>700</v>
      </c>
      <c r="D34" s="745"/>
      <c r="E34" s="745"/>
    </row>
    <row r="35" spans="3:5">
      <c r="C35" s="742" t="s">
        <v>101</v>
      </c>
      <c r="D35" s="742" t="s">
        <v>701</v>
      </c>
      <c r="E35" s="742" t="s">
        <v>702</v>
      </c>
    </row>
    <row r="36" spans="3:5">
      <c r="C36" s="743" t="s">
        <v>699</v>
      </c>
      <c r="D36" s="743"/>
      <c r="E36" s="743"/>
    </row>
    <row r="37" spans="3:5">
      <c r="C37" s="744"/>
      <c r="D37" s="744"/>
      <c r="E37" s="744"/>
    </row>
    <row r="38" spans="3:5" ht="15.75">
      <c r="C38" s="745" t="s">
        <v>703</v>
      </c>
      <c r="D38" s="745"/>
      <c r="E38" s="745"/>
    </row>
    <row r="39" spans="3:5">
      <c r="C39" s="742" t="s">
        <v>704</v>
      </c>
      <c r="D39" s="742" t="s">
        <v>705</v>
      </c>
      <c r="E39" s="742" t="s">
        <v>706</v>
      </c>
    </row>
    <row r="40" spans="3:5">
      <c r="C40" s="742" t="s">
        <v>707</v>
      </c>
      <c r="D40" s="742" t="s">
        <v>701</v>
      </c>
      <c r="E40" s="742" t="s">
        <v>706</v>
      </c>
    </row>
    <row r="41" spans="3:5">
      <c r="C41" s="742" t="s">
        <v>17</v>
      </c>
      <c r="D41" s="742" t="s">
        <v>701</v>
      </c>
      <c r="E41" s="742" t="s">
        <v>706</v>
      </c>
    </row>
    <row r="42" spans="3:5">
      <c r="C42" s="742" t="s">
        <v>20</v>
      </c>
      <c r="D42" s="742" t="s">
        <v>701</v>
      </c>
      <c r="E42" s="742" t="s">
        <v>706</v>
      </c>
    </row>
    <row r="43" spans="3:5">
      <c r="C43" s="742" t="s">
        <v>708</v>
      </c>
      <c r="D43" s="742" t="s">
        <v>705</v>
      </c>
      <c r="E43" s="742" t="s">
        <v>706</v>
      </c>
    </row>
    <row r="44" spans="3:5">
      <c r="C44" s="743" t="s">
        <v>699</v>
      </c>
      <c r="D44" s="743"/>
      <c r="E44" s="743"/>
    </row>
    <row r="45" spans="3:5">
      <c r="C45" s="744"/>
      <c r="D45" s="744"/>
      <c r="E45" s="744"/>
    </row>
    <row r="46" spans="3:5" ht="15.75">
      <c r="C46" s="745" t="s">
        <v>709</v>
      </c>
      <c r="D46" s="745"/>
      <c r="E46" s="745"/>
    </row>
    <row r="47" spans="3:5">
      <c r="C47" s="742" t="s">
        <v>710</v>
      </c>
      <c r="D47" s="742" t="s">
        <v>711</v>
      </c>
      <c r="E47" s="742" t="s">
        <v>712</v>
      </c>
    </row>
    <row r="48" spans="3:5">
      <c r="C48" s="742" t="s">
        <v>713</v>
      </c>
      <c r="D48" s="742" t="s">
        <v>714</v>
      </c>
      <c r="E48" s="742" t="s">
        <v>715</v>
      </c>
    </row>
    <row r="49" spans="3:8">
      <c r="C49" s="743" t="s">
        <v>699</v>
      </c>
      <c r="D49" s="743"/>
      <c r="E49" s="746" t="s">
        <v>716</v>
      </c>
    </row>
    <row r="50" spans="3:8">
      <c r="C50" s="744"/>
      <c r="D50" s="744"/>
      <c r="E50" s="746" t="s">
        <v>717</v>
      </c>
    </row>
    <row r="51" spans="3:8">
      <c r="C51" s="747"/>
      <c r="D51" s="747"/>
      <c r="E51" s="748" t="s">
        <v>762</v>
      </c>
    </row>
    <row r="52" spans="3:8">
      <c r="E52" s="796" t="s">
        <v>699</v>
      </c>
      <c r="F52" s="796"/>
      <c r="G52" s="796"/>
      <c r="H52" s="796"/>
    </row>
  </sheetData>
  <mergeCells count="1">
    <mergeCell ref="C16:E16"/>
  </mergeCells>
  <pageMargins left="0.25" right="0.25"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6-b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'6-b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Cindy Perrin</cp:lastModifiedBy>
  <cp:lastPrinted>2019-08-11T20:01:38Z</cp:lastPrinted>
  <dcterms:created xsi:type="dcterms:W3CDTF">2012-03-05T18:56:04Z</dcterms:created>
  <dcterms:modified xsi:type="dcterms:W3CDTF">2019-10-18T15:04:49Z</dcterms:modified>
</cp:coreProperties>
</file>